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https://consolidatededison.sharepoint.com/sites/TechnicalServicesTeam-ToolUpdates/Shared Documents/General/Draft Tools/"/>
    </mc:Choice>
  </mc:AlternateContent>
  <xr:revisionPtr revIDLastSave="130" documentId="13_ncr:1_{F00BB575-1C34-44DD-82FF-6AD52FAF5DA2}" xr6:coauthVersionLast="45" xr6:coauthVersionMax="45" xr10:uidLastSave="{2D5D4897-BC69-4EE0-B579-78606EB9409F}"/>
  <workbookProtection workbookAlgorithmName="SHA-512" workbookHashValue="/kmP0ZXwIgTqOZzpoK242XoJF4sjYw0ojp067Qfykp8PM8XpqyA92gnwIC2eeb1vY/WTtpIVfK6mv06TjSTrbQ==" workbookSaltValue="44G9FYj2SC4Jsz47Er0vYg==" workbookSpinCount="100000" lockStructure="1"/>
  <bookViews>
    <workbookView xWindow="-110" yWindow="-110" windowWidth="22780" windowHeight="14660" tabRatio="873" xr2:uid="{51BCB053-8F39-4530-AD3A-F5F97E2A058B}"/>
  </bookViews>
  <sheets>
    <sheet name="Summary" sheetId="7" r:id="rId1"/>
    <sheet name="Guidelines" sheetId="6" r:id="rId2"/>
    <sheet name="M_G Elevator Set 1" sheetId="1" r:id="rId3"/>
    <sheet name="M_G Elevator Set 2" sheetId="13" r:id="rId4"/>
    <sheet name="M_G Elevator Set 3" sheetId="14" r:id="rId5"/>
    <sheet name="SCR or PWM Elevator Set 1" sheetId="4" r:id="rId6"/>
    <sheet name="SCR or PWM Elevator Set 2" sheetId="15" r:id="rId7"/>
    <sheet name="SCR or PWM Elevator Set 3" sheetId="16" r:id="rId8"/>
    <sheet name="Buildings" sheetId="8" state="hidden" r:id="rId9"/>
    <sheet name="LIST" sheetId="2" state="hidden"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9" i="7" l="1"/>
  <c r="K18" i="7"/>
  <c r="K17" i="7"/>
  <c r="G19" i="7"/>
  <c r="G18" i="7"/>
  <c r="G17" i="7"/>
  <c r="F19" i="7"/>
  <c r="F18" i="7"/>
  <c r="F17" i="7"/>
  <c r="E19" i="7"/>
  <c r="E18" i="7"/>
  <c r="E17" i="7"/>
  <c r="C42" i="16"/>
  <c r="T15" i="16" s="1"/>
  <c r="C38" i="16"/>
  <c r="Z14" i="16" s="1"/>
  <c r="Z20" i="16"/>
  <c r="Z19" i="16"/>
  <c r="Z18" i="16"/>
  <c r="Z17" i="16"/>
  <c r="W17" i="16"/>
  <c r="T17" i="16"/>
  <c r="Q17" i="16"/>
  <c r="Z16" i="16"/>
  <c r="W16" i="16"/>
  <c r="T16" i="16"/>
  <c r="Q16" i="16"/>
  <c r="Z15" i="16"/>
  <c r="W15" i="16"/>
  <c r="W14" i="16"/>
  <c r="N13" i="16" s="1"/>
  <c r="T14" i="16"/>
  <c r="Q14" i="16"/>
  <c r="Z13" i="16"/>
  <c r="W13" i="16"/>
  <c r="T13" i="16"/>
  <c r="Q13" i="16"/>
  <c r="Z12" i="16"/>
  <c r="W12" i="16"/>
  <c r="T12" i="16"/>
  <c r="Q12" i="16"/>
  <c r="N12" i="16"/>
  <c r="Z11" i="16"/>
  <c r="W11" i="16"/>
  <c r="T11" i="16"/>
  <c r="Q11" i="16"/>
  <c r="N9" i="16"/>
  <c r="N5" i="16" s="1"/>
  <c r="N4" i="16"/>
  <c r="N6" i="16" s="1"/>
  <c r="C42" i="15"/>
  <c r="T15" i="15" s="1"/>
  <c r="C38" i="15"/>
  <c r="Z14" i="15" s="1"/>
  <c r="Z20" i="15"/>
  <c r="Z19" i="15"/>
  <c r="Z18" i="15"/>
  <c r="Z17" i="15"/>
  <c r="W17" i="15"/>
  <c r="T17" i="15"/>
  <c r="Q17" i="15"/>
  <c r="Z16" i="15"/>
  <c r="W16" i="15"/>
  <c r="T16" i="15"/>
  <c r="Q16" i="15"/>
  <c r="Z15" i="15"/>
  <c r="W15" i="15"/>
  <c r="W14" i="15"/>
  <c r="N13" i="15" s="1"/>
  <c r="T14" i="15"/>
  <c r="Q14" i="15"/>
  <c r="Z13" i="15"/>
  <c r="W13" i="15"/>
  <c r="T13" i="15"/>
  <c r="Q13" i="15"/>
  <c r="Z12" i="15"/>
  <c r="W12" i="15"/>
  <c r="T12" i="15"/>
  <c r="Q12" i="15"/>
  <c r="N12" i="15"/>
  <c r="Z11" i="15"/>
  <c r="W11" i="15"/>
  <c r="T11" i="15"/>
  <c r="Q11" i="15"/>
  <c r="N9" i="15"/>
  <c r="N5" i="15" s="1"/>
  <c r="N4" i="15"/>
  <c r="N6" i="15" s="1"/>
  <c r="Z20" i="4"/>
  <c r="W14" i="4"/>
  <c r="T15" i="4"/>
  <c r="Z18" i="1"/>
  <c r="Z18" i="14"/>
  <c r="Z18" i="13"/>
  <c r="Z19" i="4"/>
  <c r="T14" i="4"/>
  <c r="Q14" i="4"/>
  <c r="C42" i="4"/>
  <c r="C38" i="1"/>
  <c r="C38" i="4"/>
  <c r="E16" i="7"/>
  <c r="E15" i="7"/>
  <c r="E14" i="7"/>
  <c r="C38" i="14"/>
  <c r="Z19" i="14" s="1"/>
  <c r="C34" i="14"/>
  <c r="Z13" i="14" s="1"/>
  <c r="Q20" i="14"/>
  <c r="Q19" i="14"/>
  <c r="Q18" i="14"/>
  <c r="Z17" i="14"/>
  <c r="W17" i="14"/>
  <c r="T17" i="14"/>
  <c r="Q17" i="14"/>
  <c r="Z16" i="14"/>
  <c r="W16" i="14"/>
  <c r="T16" i="14"/>
  <c r="Q16" i="14"/>
  <c r="Z15" i="14"/>
  <c r="W15" i="14"/>
  <c r="T15" i="14"/>
  <c r="Z14" i="14"/>
  <c r="T14" i="14"/>
  <c r="Q14" i="14"/>
  <c r="W13" i="14"/>
  <c r="T13" i="14"/>
  <c r="Q13" i="14"/>
  <c r="Z12" i="14"/>
  <c r="W12" i="14"/>
  <c r="T12" i="14"/>
  <c r="Q12" i="14"/>
  <c r="N12" i="14"/>
  <c r="Z11" i="14"/>
  <c r="W11" i="14"/>
  <c r="T11" i="14"/>
  <c r="Q11" i="14"/>
  <c r="N9" i="14"/>
  <c r="N5" i="14"/>
  <c r="G16" i="7" s="1"/>
  <c r="N4" i="14"/>
  <c r="N6" i="14" s="1"/>
  <c r="K16" i="7" s="1"/>
  <c r="C38" i="13"/>
  <c r="W14" i="13" s="1"/>
  <c r="C34" i="13"/>
  <c r="Q15" i="13" s="1"/>
  <c r="Q20" i="13"/>
  <c r="Q19" i="13"/>
  <c r="Q18" i="13"/>
  <c r="Z17" i="13"/>
  <c r="W17" i="13"/>
  <c r="T17" i="13"/>
  <c r="Q17" i="13"/>
  <c r="Z16" i="13"/>
  <c r="W16" i="13"/>
  <c r="T16" i="13"/>
  <c r="Q16" i="13"/>
  <c r="Z15" i="13"/>
  <c r="W15" i="13"/>
  <c r="T15" i="13"/>
  <c r="Z14" i="13"/>
  <c r="T14" i="13"/>
  <c r="Q14" i="13"/>
  <c r="W13" i="13"/>
  <c r="T13" i="13"/>
  <c r="Q13" i="13"/>
  <c r="Z12" i="13"/>
  <c r="W12" i="13"/>
  <c r="T12" i="13"/>
  <c r="Q12" i="13"/>
  <c r="N12" i="13"/>
  <c r="Z11" i="13"/>
  <c r="W11" i="13"/>
  <c r="T11" i="13"/>
  <c r="Q11" i="13"/>
  <c r="N9" i="13"/>
  <c r="N4" i="13" s="1"/>
  <c r="N6" i="13" s="1"/>
  <c r="K15" i="7" s="1"/>
  <c r="N5" i="13"/>
  <c r="G15" i="7" s="1"/>
  <c r="T14" i="1"/>
  <c r="Q14" i="1"/>
  <c r="C34" i="1"/>
  <c r="N11" i="16" l="1"/>
  <c r="Q15" i="16"/>
  <c r="N10" i="16" s="1"/>
  <c r="N11" i="15"/>
  <c r="Q15" i="15"/>
  <c r="N10" i="15" s="1"/>
  <c r="N11" i="14"/>
  <c r="N11" i="13"/>
  <c r="Q15" i="14"/>
  <c r="N10" i="14"/>
  <c r="F16" i="7"/>
  <c r="F15" i="7"/>
  <c r="W14" i="14"/>
  <c r="N13" i="14" s="1"/>
  <c r="N13" i="13"/>
  <c r="N10" i="13"/>
  <c r="Z13" i="13"/>
  <c r="Z19" i="13"/>
  <c r="J19" i="7"/>
  <c r="J18" i="7"/>
  <c r="J17" i="7"/>
  <c r="J16" i="7"/>
  <c r="J15" i="7"/>
  <c r="J14" i="7"/>
  <c r="Z14" i="4" l="1"/>
  <c r="Z18" i="4" l="1"/>
  <c r="Z17" i="4"/>
  <c r="W17" i="4"/>
  <c r="T17" i="4"/>
  <c r="Q17" i="4"/>
  <c r="Z16" i="4"/>
  <c r="W16" i="4"/>
  <c r="T16" i="4"/>
  <c r="Q16" i="4"/>
  <c r="Z15" i="4"/>
  <c r="W15" i="4"/>
  <c r="Q15" i="4"/>
  <c r="Z13" i="4"/>
  <c r="W13" i="4"/>
  <c r="T13" i="4"/>
  <c r="Q13" i="4"/>
  <c r="Z12" i="4"/>
  <c r="W12" i="4"/>
  <c r="T12" i="4"/>
  <c r="Q12" i="4"/>
  <c r="N12" i="4"/>
  <c r="Z11" i="4"/>
  <c r="W11" i="4"/>
  <c r="T11" i="4"/>
  <c r="Q11" i="4"/>
  <c r="N9" i="4"/>
  <c r="N10" i="4" l="1"/>
  <c r="N11" i="4"/>
  <c r="N5" i="4"/>
  <c r="N4" i="4"/>
  <c r="N13" i="4"/>
  <c r="N9" i="1"/>
  <c r="Z17" i="1"/>
  <c r="Z12" i="1"/>
  <c r="W16" i="1"/>
  <c r="W15" i="1"/>
  <c r="Q20" i="1"/>
  <c r="Q19" i="1"/>
  <c r="Z11" i="1"/>
  <c r="Q18" i="1"/>
  <c r="W17" i="1"/>
  <c r="T17" i="1"/>
  <c r="Q17" i="1"/>
  <c r="T16" i="1"/>
  <c r="Q16" i="1"/>
  <c r="W13" i="1"/>
  <c r="T13" i="1"/>
  <c r="Z14" i="1"/>
  <c r="W11" i="1"/>
  <c r="T11" i="1"/>
  <c r="Z15" i="1"/>
  <c r="W12" i="1"/>
  <c r="T12" i="1"/>
  <c r="Z19" i="1"/>
  <c r="W14" i="1"/>
  <c r="T15" i="1"/>
  <c r="Z13" i="1"/>
  <c r="Q15" i="1"/>
  <c r="Z16" i="1"/>
  <c r="Q13" i="1"/>
  <c r="Q12" i="1"/>
  <c r="Q11" i="1"/>
  <c r="N12" i="1"/>
  <c r="N4" i="1" l="1"/>
  <c r="N5" i="1"/>
  <c r="G14" i="7" s="1"/>
  <c r="N6" i="4"/>
  <c r="N10" i="1"/>
  <c r="N11" i="1"/>
  <c r="N13" i="1"/>
  <c r="N6" i="1" l="1"/>
  <c r="K14" i="7" s="1"/>
  <c r="F14" i="7"/>
</calcChain>
</file>

<file path=xl/sharedStrings.xml><?xml version="1.0" encoding="utf-8"?>
<sst xmlns="http://schemas.openxmlformats.org/spreadsheetml/2006/main" count="768" uniqueCount="182">
  <si>
    <t>Elevator Modernization</t>
  </si>
  <si>
    <t>ΔkWh</t>
  </si>
  <si>
    <t>ΔkW</t>
  </si>
  <si>
    <t>Variable</t>
  </si>
  <si>
    <t>Definition</t>
  </si>
  <si>
    <t>Units</t>
  </si>
  <si>
    <t>RegenSF</t>
  </si>
  <si>
    <t>hrs</t>
  </si>
  <si>
    <t>With Motor-Generator set (M-G) as baseline system</t>
  </si>
  <si>
    <t>HP</t>
  </si>
  <si>
    <t>With SCR drive of PWM drive as baseline system</t>
  </si>
  <si>
    <t>Annual electric energy savings</t>
  </si>
  <si>
    <t>Peak coincident demand electric savings</t>
  </si>
  <si>
    <t>units</t>
  </si>
  <si>
    <t>Number of elevators</t>
  </si>
  <si>
    <t>Rate top velocity of car, in ft/min</t>
  </si>
  <si>
    <t>Energy efficiency rating of hoist system component</t>
  </si>
  <si>
    <t>Average load factor</t>
  </si>
  <si>
    <t>M-G set motor load factor in idling mode</t>
  </si>
  <si>
    <t>Regenerative breaking factor; used to account for fraction of run hours regenerative braking produces energy savings</t>
  </si>
  <si>
    <t>M-G set motor load factor when loaded</t>
  </si>
  <si>
    <t>Peak load Factor</t>
  </si>
  <si>
    <t>Proposed overweight of counterbalance as a fraction of car capacity; if unknown, use 0.5</t>
  </si>
  <si>
    <t>Baseline overweight of counterbalance as a fraction of car capacity; if unkown, use 0.5</t>
  </si>
  <si>
    <t>Energy efficiency rating of regenerative drive</t>
  </si>
  <si>
    <t>Annual hours of elevator operation; if unkown, use 2,750</t>
  </si>
  <si>
    <t>M-G</t>
  </si>
  <si>
    <t>SCR</t>
  </si>
  <si>
    <t>PWM</t>
  </si>
  <si>
    <t>Savings Factor for regenerative braking system; Select 1 for Regenerative Braking, 0 for No Regenerative Braking</t>
  </si>
  <si>
    <t>Weight capacity of car at baseline</t>
  </si>
  <si>
    <t>Weight of proposed capacity of car</t>
  </si>
  <si>
    <t>Incentive</t>
  </si>
  <si>
    <r>
      <t>Energy efficiency rating of baseline elevator;</t>
    </r>
    <r>
      <rPr>
        <b/>
        <sz val="14"/>
        <color theme="1"/>
        <rFont val="Garamond"/>
        <family val="1"/>
      </rPr>
      <t xml:space="preserve"> please see below </t>
    </r>
  </si>
  <si>
    <r>
      <t xml:space="preserve">Energy efficiency rating of new elevator; </t>
    </r>
    <r>
      <rPr>
        <b/>
        <sz val="14"/>
        <color theme="1"/>
        <rFont val="Garamond"/>
        <family val="1"/>
      </rPr>
      <t>please see below</t>
    </r>
  </si>
  <si>
    <r>
      <t>ΔkWh</t>
    </r>
    <r>
      <rPr>
        <vertAlign val="subscript"/>
        <sz val="14"/>
        <color theme="1"/>
        <rFont val="Garamond"/>
        <family val="1"/>
      </rPr>
      <t>base</t>
    </r>
  </si>
  <si>
    <r>
      <t>ΔkWh</t>
    </r>
    <r>
      <rPr>
        <vertAlign val="subscript"/>
        <sz val="14"/>
        <color theme="1"/>
        <rFont val="Garamond"/>
        <family val="1"/>
      </rPr>
      <t>ee</t>
    </r>
  </si>
  <si>
    <r>
      <t>ΔkWh</t>
    </r>
    <r>
      <rPr>
        <vertAlign val="subscript"/>
        <sz val="14"/>
        <color theme="1"/>
        <rFont val="Garamond"/>
        <family val="1"/>
      </rPr>
      <t>regen</t>
    </r>
  </si>
  <si>
    <r>
      <t>LB</t>
    </r>
    <r>
      <rPr>
        <vertAlign val="subscript"/>
        <sz val="14"/>
        <color theme="1"/>
        <rFont val="Garamond"/>
        <family val="1"/>
      </rPr>
      <t>base</t>
    </r>
  </si>
  <si>
    <r>
      <t>OCW</t>
    </r>
    <r>
      <rPr>
        <vertAlign val="subscript"/>
        <sz val="14"/>
        <color theme="1"/>
        <rFont val="Garamond"/>
        <family val="1"/>
      </rPr>
      <t>base</t>
    </r>
  </si>
  <si>
    <r>
      <t>(ft/min)</t>
    </r>
    <r>
      <rPr>
        <vertAlign val="subscript"/>
        <sz val="14"/>
        <color theme="1"/>
        <rFont val="Garamond"/>
        <family val="1"/>
      </rPr>
      <t>base</t>
    </r>
  </si>
  <si>
    <r>
      <t>EFF</t>
    </r>
    <r>
      <rPr>
        <vertAlign val="subscript"/>
        <sz val="14"/>
        <color theme="1"/>
        <rFont val="Garamond"/>
        <family val="1"/>
      </rPr>
      <t>hoist</t>
    </r>
  </si>
  <si>
    <r>
      <t>EFF</t>
    </r>
    <r>
      <rPr>
        <vertAlign val="subscript"/>
        <sz val="14"/>
        <color theme="1"/>
        <rFont val="Garamond"/>
        <family val="1"/>
      </rPr>
      <t>base</t>
    </r>
  </si>
  <si>
    <r>
      <t>LF</t>
    </r>
    <r>
      <rPr>
        <vertAlign val="subscript"/>
        <sz val="14"/>
        <color theme="1"/>
        <rFont val="Garamond"/>
        <family val="1"/>
      </rPr>
      <t>avg</t>
    </r>
  </si>
  <si>
    <r>
      <t>LF</t>
    </r>
    <r>
      <rPr>
        <vertAlign val="subscript"/>
        <sz val="14"/>
        <color theme="1"/>
        <rFont val="Garamond"/>
        <family val="1"/>
      </rPr>
      <t>motor,idle</t>
    </r>
  </si>
  <si>
    <r>
      <t>F</t>
    </r>
    <r>
      <rPr>
        <vertAlign val="subscript"/>
        <sz val="14"/>
        <color theme="1"/>
        <rFont val="Garamond"/>
        <family val="1"/>
      </rPr>
      <t>idle</t>
    </r>
  </si>
  <si>
    <r>
      <t>LB</t>
    </r>
    <r>
      <rPr>
        <vertAlign val="subscript"/>
        <sz val="14"/>
        <color theme="1"/>
        <rFont val="Garamond"/>
        <family val="1"/>
      </rPr>
      <t>ee</t>
    </r>
  </si>
  <si>
    <r>
      <t>OCW</t>
    </r>
    <r>
      <rPr>
        <vertAlign val="subscript"/>
        <sz val="14"/>
        <color theme="1"/>
        <rFont val="Garamond"/>
        <family val="1"/>
      </rPr>
      <t>ee</t>
    </r>
  </si>
  <si>
    <r>
      <t>(ft/min)</t>
    </r>
    <r>
      <rPr>
        <vertAlign val="subscript"/>
        <sz val="14"/>
        <color theme="1"/>
        <rFont val="Garamond"/>
        <family val="1"/>
      </rPr>
      <t>ee</t>
    </r>
  </si>
  <si>
    <r>
      <t>EFF</t>
    </r>
    <r>
      <rPr>
        <vertAlign val="subscript"/>
        <sz val="14"/>
        <color theme="1"/>
        <rFont val="Garamond"/>
        <family val="1"/>
      </rPr>
      <t>ee</t>
    </r>
  </si>
  <si>
    <r>
      <t>EFF</t>
    </r>
    <r>
      <rPr>
        <vertAlign val="subscript"/>
        <sz val="14"/>
        <color theme="1"/>
        <rFont val="Garamond"/>
        <family val="1"/>
      </rPr>
      <t>regen</t>
    </r>
  </si>
  <si>
    <r>
      <t>F</t>
    </r>
    <r>
      <rPr>
        <vertAlign val="subscript"/>
        <sz val="14"/>
        <color theme="1"/>
        <rFont val="Garamond"/>
        <family val="1"/>
      </rPr>
      <t>regen</t>
    </r>
  </si>
  <si>
    <r>
      <t>LF</t>
    </r>
    <r>
      <rPr>
        <vertAlign val="subscript"/>
        <sz val="14"/>
        <color theme="1"/>
        <rFont val="Garamond"/>
        <family val="1"/>
      </rPr>
      <t>motor,run</t>
    </r>
  </si>
  <si>
    <r>
      <t>LF</t>
    </r>
    <r>
      <rPr>
        <vertAlign val="subscript"/>
        <sz val="14"/>
        <color theme="1"/>
        <rFont val="Garamond"/>
        <family val="1"/>
      </rPr>
      <t>peak</t>
    </r>
  </si>
  <si>
    <r>
      <t>EFF</t>
    </r>
    <r>
      <rPr>
        <vertAlign val="subscript"/>
        <sz val="14"/>
        <color theme="1"/>
        <rFont val="Garamond"/>
        <family val="1"/>
      </rPr>
      <t>motor,ee</t>
    </r>
  </si>
  <si>
    <r>
      <t>EFF</t>
    </r>
    <r>
      <rPr>
        <vertAlign val="subscript"/>
        <sz val="14"/>
        <color theme="1"/>
        <rFont val="Garamond"/>
        <family val="1"/>
      </rPr>
      <t>gear,ee</t>
    </r>
  </si>
  <si>
    <r>
      <t>EFF</t>
    </r>
    <r>
      <rPr>
        <vertAlign val="subscript"/>
        <sz val="14"/>
        <color theme="1"/>
        <rFont val="Garamond"/>
        <family val="1"/>
      </rPr>
      <t>drive,ee</t>
    </r>
  </si>
  <si>
    <r>
      <t>EFF</t>
    </r>
    <r>
      <rPr>
        <vertAlign val="subscript"/>
        <sz val="14"/>
        <color theme="1"/>
        <rFont val="Garamond"/>
        <family val="1"/>
      </rPr>
      <t>hoist,ee</t>
    </r>
  </si>
  <si>
    <t>New Motor Efficiency</t>
  </si>
  <si>
    <t>Use 0.85 for Geared System, 1.0 for Gearless System</t>
  </si>
  <si>
    <t>New Drive Efficiency. If unknown, use the following defaults: SCR6 = 0.85, SCR12=0.90, PWM=0.94, VVVF=0.95</t>
  </si>
  <si>
    <r>
      <t>EFF</t>
    </r>
    <r>
      <rPr>
        <vertAlign val="subscript"/>
        <sz val="14"/>
        <color theme="1"/>
        <rFont val="Garamond"/>
        <family val="1"/>
      </rPr>
      <t>motor,base</t>
    </r>
  </si>
  <si>
    <t>Nema Premium Efficiency, see table below</t>
  </si>
  <si>
    <r>
      <t>EFF</t>
    </r>
    <r>
      <rPr>
        <vertAlign val="subscript"/>
        <sz val="14"/>
        <color theme="1"/>
        <rFont val="Garamond"/>
        <family val="1"/>
      </rPr>
      <t>gear,base</t>
    </r>
  </si>
  <si>
    <r>
      <t>EFF</t>
    </r>
    <r>
      <rPr>
        <vertAlign val="subscript"/>
        <sz val="14"/>
        <color theme="1"/>
        <rFont val="Garamond"/>
        <family val="1"/>
      </rPr>
      <t>drive,base</t>
    </r>
  </si>
  <si>
    <t>Idling factor; used to account for fraction of run hours M-G set system in idling mode; Use 0.7 for timer incorporated, 1.0 for no timer, 0.7 for unknown</t>
  </si>
  <si>
    <t>Horsepower of M-G set motor</t>
  </si>
  <si>
    <t>Energy efficiency rating of proposed hoist system component</t>
  </si>
  <si>
    <t>Summary Table</t>
  </si>
  <si>
    <t>SCR or PWM Elevator Set 1</t>
  </si>
  <si>
    <t>SCR or PWM Elevator Set 2</t>
  </si>
  <si>
    <t>SCR or PWM Elevator Set 3</t>
  </si>
  <si>
    <t>Material Cost</t>
  </si>
  <si>
    <t>Labor Cost</t>
  </si>
  <si>
    <t>Total Cost</t>
  </si>
  <si>
    <t>Estimated Incentive</t>
  </si>
  <si>
    <t>Location</t>
  </si>
  <si>
    <t>Auto Related</t>
  </si>
  <si>
    <t>Auto Repair</t>
  </si>
  <si>
    <t>Automotive/Transportation Service or Repair Facility (24/7)</t>
  </si>
  <si>
    <t>Bakery</t>
  </si>
  <si>
    <t>Full Service Restaurant</t>
  </si>
  <si>
    <t>Banks</t>
  </si>
  <si>
    <t>Small Office</t>
  </si>
  <si>
    <t>Big Box Retail</t>
  </si>
  <si>
    <t>Church</t>
  </si>
  <si>
    <t>Religious Worship</t>
  </si>
  <si>
    <t>College - Cafeteria</t>
  </si>
  <si>
    <t>College - Classes/Administrative</t>
  </si>
  <si>
    <t>Community College</t>
  </si>
  <si>
    <t>College - Dormitory</t>
  </si>
  <si>
    <t>Dormitory</t>
  </si>
  <si>
    <t>Commercial Condos</t>
  </si>
  <si>
    <t>Convenience Stores</t>
  </si>
  <si>
    <t>Small Retail</t>
  </si>
  <si>
    <t>Convention Center</t>
  </si>
  <si>
    <t>Assembly</t>
  </si>
  <si>
    <t>Court House</t>
  </si>
  <si>
    <t>Large Office</t>
  </si>
  <si>
    <t>Dining: Bar/Lounge/Leisure</t>
  </si>
  <si>
    <t>Dining: Cafeteria/Fast Food</t>
  </si>
  <si>
    <t>Fast Food Restaurant</t>
  </si>
  <si>
    <t>Dining: Family</t>
  </si>
  <si>
    <t>Entertainment</t>
  </si>
  <si>
    <t>Exercise Center</t>
  </si>
  <si>
    <t>Fast Food Restaurants</t>
  </si>
  <si>
    <t>Fire Station (Unmanned)</t>
  </si>
  <si>
    <t>Food Stores</t>
  </si>
  <si>
    <t>Grocery</t>
  </si>
  <si>
    <t>Gymnasium</t>
  </si>
  <si>
    <t>Hospitals</t>
  </si>
  <si>
    <t>Hospital</t>
  </si>
  <si>
    <t>Hospitals / Health Care</t>
  </si>
  <si>
    <t>Industrial - 1 Shift</t>
  </si>
  <si>
    <t>Light Industrial</t>
  </si>
  <si>
    <t>Industrial - 2 Shift</t>
  </si>
  <si>
    <t>Industrial - 3 Shift</t>
  </si>
  <si>
    <t>Laundromats</t>
  </si>
  <si>
    <t>Library</t>
  </si>
  <si>
    <t>Light Manufacturers</t>
  </si>
  <si>
    <t>Lodging - Hotel</t>
  </si>
  <si>
    <t>Hotel</t>
  </si>
  <si>
    <t>Lodging - Motel</t>
  </si>
  <si>
    <t>Motel</t>
  </si>
  <si>
    <t>Mall Concourse</t>
  </si>
  <si>
    <t>Large Retail</t>
  </si>
  <si>
    <t>Manufacturing Facility</t>
  </si>
  <si>
    <t>Medical Offices</t>
  </si>
  <si>
    <t>Motion Picture Theatre</t>
  </si>
  <si>
    <t>Museum</t>
  </si>
  <si>
    <t>Multi-Family Low-Rise</t>
  </si>
  <si>
    <t>MULTI-FAMILY LOW-RISE</t>
  </si>
  <si>
    <t>Multi-Family High-Rise</t>
  </si>
  <si>
    <t>MULTI-FAMILY HIGH-RISE</t>
  </si>
  <si>
    <t>Nursing Homes</t>
  </si>
  <si>
    <t>Office - General - Large</t>
  </si>
  <si>
    <t>Office - General - Small</t>
  </si>
  <si>
    <t>Penitentiary</t>
  </si>
  <si>
    <t>Performing Arts Theatre</t>
  </si>
  <si>
    <t>Police / Fire Stations (24 Hr)</t>
  </si>
  <si>
    <t>Post Office</t>
  </si>
  <si>
    <t>Pump Stations</t>
  </si>
  <si>
    <t>Refrigerated Warehouse</t>
  </si>
  <si>
    <t>Other</t>
  </si>
  <si>
    <t>Religious Building</t>
  </si>
  <si>
    <t>Restaurants</t>
  </si>
  <si>
    <t>Retail - Large</t>
  </si>
  <si>
    <t>Retail - Small</t>
  </si>
  <si>
    <t>School / University</t>
  </si>
  <si>
    <t>University</t>
  </si>
  <si>
    <t>Schools (Jr./Sr. High)</t>
  </si>
  <si>
    <t>High School</t>
  </si>
  <si>
    <t>Schools (Preschool/Elementary)</t>
  </si>
  <si>
    <t>Primary School</t>
  </si>
  <si>
    <t>Schools (Technical/Vocational)</t>
  </si>
  <si>
    <t>Small Services</t>
  </si>
  <si>
    <t>Sports Arena</t>
  </si>
  <si>
    <t>Town Hall</t>
  </si>
  <si>
    <t>Transportation</t>
  </si>
  <si>
    <t>Warehouse (Not Refrigerated)</t>
  </si>
  <si>
    <t>Warehouse</t>
  </si>
  <si>
    <t>Waste Water Treatment Plant</t>
  </si>
  <si>
    <t>Workshop</t>
  </si>
  <si>
    <t>Building Type</t>
  </si>
  <si>
    <t>Facility Name</t>
  </si>
  <si>
    <t>Facility Address</t>
  </si>
  <si>
    <t>Facility Rep. Name</t>
  </si>
  <si>
    <t>Measure</t>
  </si>
  <si>
    <t>kWh Saved</t>
  </si>
  <si>
    <t>kW Saved</t>
  </si>
  <si>
    <t>Quantity of Elevators</t>
  </si>
  <si>
    <t>Instructions</t>
  </si>
  <si>
    <t>M-G Elevator Sets and SCR/PWM Sets have different inputs so please see the tabs inputs to accurately enter project information.</t>
  </si>
  <si>
    <t>M-G Elevator Set 1</t>
  </si>
  <si>
    <t>M-G Elevator Set 2</t>
  </si>
  <si>
    <t>M-G Elevator Set 3</t>
  </si>
  <si>
    <t>Elevator hours are defined as the total hours per year when the elevator cab is in motion.</t>
  </si>
  <si>
    <t>The Elevator Tabs are locked, with the exception of the data entry points in Column C.  All Grey entries are locked as they are defaults to be used.</t>
  </si>
  <si>
    <t xml:space="preserve">Welcome to the Elevator Modernization Calculator.  </t>
  </si>
  <si>
    <t>Please the the Guidelines on the next tab for what is required for Elevator Modernization projects.  The table above is a summary table to capture multiple sets of elevators in the facility.  Please fill in the facility information as well as building type and enter the material and labor cost for each set applicable. Please note that the estimated incentive is not the actual incentive. Actual Incentives are provided in the Preliminary Offer Letter that is given after the project has been reviewed and approved.</t>
  </si>
  <si>
    <t>Con Edison Energy Efficiency Program 2021</t>
  </si>
  <si>
    <t>Baseline Drive Efficiency. If unknown, use the following defaults: SCR6 = 0.85, SCR12=0.90, PWM=0.94, VVVF=0.95, M-G=1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</si>
</sst>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0"/>
    <numFmt numFmtId="165" formatCode="_(* #,##0.000_);_(* \(#,##0.000\);_(* &quot;-&quot;??_);_(@_)"/>
    <numFmt numFmtId="166" formatCode="&quot;$&quot;#,##0.00"/>
  </numFmts>
  <fonts count="12" x14ac:knownFonts="1">
    <font>
      <sz val="11"/>
      <color theme="1"/>
      <name val="Calibri"/>
      <family val="2"/>
      <scheme val="minor"/>
    </font>
    <font>
      <sz val="11"/>
      <color theme="1"/>
      <name val="Calibri"/>
      <family val="2"/>
      <scheme val="minor"/>
    </font>
    <font>
      <sz val="11"/>
      <color theme="1"/>
      <name val="Garamond"/>
      <family val="1"/>
    </font>
    <font>
      <b/>
      <i/>
      <u/>
      <sz val="14"/>
      <color theme="1"/>
      <name val="Garamond"/>
      <family val="1"/>
    </font>
    <font>
      <sz val="14"/>
      <color theme="1"/>
      <name val="Garamond"/>
      <family val="1"/>
    </font>
    <font>
      <b/>
      <sz val="14"/>
      <color theme="1"/>
      <name val="Garamond"/>
      <family val="1"/>
    </font>
    <font>
      <sz val="18"/>
      <color theme="1"/>
      <name val="Garamond"/>
      <family val="1"/>
    </font>
    <font>
      <vertAlign val="subscript"/>
      <sz val="14"/>
      <color theme="1"/>
      <name val="Garamond"/>
      <family val="1"/>
    </font>
    <font>
      <b/>
      <sz val="11"/>
      <color theme="1"/>
      <name val="Calibri"/>
      <family val="2"/>
      <scheme val="minor"/>
    </font>
    <font>
      <sz val="11"/>
      <color rgb="FF000000"/>
      <name val="Calibri"/>
      <family val="2"/>
    </font>
    <font>
      <sz val="11"/>
      <name val="Calibri"/>
      <family val="2"/>
    </font>
    <font>
      <b/>
      <sz val="14"/>
      <color theme="1"/>
      <name val="Calibri"/>
      <family val="2"/>
      <scheme val="minor"/>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B8CCE4"/>
        <bgColor rgb="FFB8CCE4"/>
      </patternFill>
    </fill>
    <fill>
      <patternFill patternType="solid">
        <fgColor rgb="FFE5B8B7"/>
        <bgColor rgb="FFE5B8B7"/>
      </patternFill>
    </fill>
    <fill>
      <patternFill patternType="solid">
        <fgColor rgb="FFB2A1C7"/>
        <bgColor rgb="FFB2A1C7"/>
      </patternFill>
    </fill>
    <fill>
      <patternFill patternType="solid">
        <fgColor rgb="FFD6E3BC"/>
        <bgColor rgb="FFD6E3BC"/>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9" fillId="0" borderId="0"/>
  </cellStyleXfs>
  <cellXfs count="76">
    <xf numFmtId="0" fontId="0" fillId="0" borderId="0" xfId="0"/>
    <xf numFmtId="0" fontId="2" fillId="3" borderId="0" xfId="0" applyFont="1" applyFill="1"/>
    <xf numFmtId="0" fontId="3" fillId="3" borderId="0" xfId="0" applyFont="1" applyFill="1"/>
    <xf numFmtId="0" fontId="4" fillId="3" borderId="0" xfId="0" applyFont="1" applyFill="1"/>
    <xf numFmtId="0" fontId="4" fillId="3" borderId="0" xfId="0" applyFont="1" applyFill="1" applyBorder="1"/>
    <xf numFmtId="0" fontId="6" fillId="3" borderId="0" xfId="0" applyFont="1" applyFill="1"/>
    <xf numFmtId="0" fontId="5" fillId="3" borderId="4" xfId="0" applyFont="1" applyFill="1" applyBorder="1"/>
    <xf numFmtId="0" fontId="4" fillId="3" borderId="5" xfId="0" applyFont="1" applyFill="1" applyBorder="1"/>
    <xf numFmtId="0" fontId="4" fillId="3" borderId="6" xfId="0" applyFont="1" applyFill="1" applyBorder="1"/>
    <xf numFmtId="0" fontId="5" fillId="3" borderId="7" xfId="0" applyFont="1" applyFill="1" applyBorder="1"/>
    <xf numFmtId="0" fontId="4" fillId="3" borderId="8" xfId="0" applyFont="1" applyFill="1" applyBorder="1"/>
    <xf numFmtId="0" fontId="4" fillId="3" borderId="7" xfId="0" applyFont="1" applyFill="1" applyBorder="1"/>
    <xf numFmtId="0" fontId="4" fillId="3" borderId="10" xfId="0" applyFont="1" applyFill="1" applyBorder="1"/>
    <xf numFmtId="0" fontId="4" fillId="3" borderId="11" xfId="0" applyFont="1" applyFill="1" applyBorder="1"/>
    <xf numFmtId="0" fontId="4" fillId="3" borderId="12" xfId="0" applyFont="1" applyFill="1" applyBorder="1"/>
    <xf numFmtId="0" fontId="4" fillId="3" borderId="0" xfId="0" applyFont="1" applyFill="1" applyAlignment="1">
      <alignment horizontal="center"/>
    </xf>
    <xf numFmtId="0" fontId="4" fillId="3" borderId="2" xfId="0" applyFont="1" applyFill="1" applyBorder="1" applyAlignment="1" applyProtection="1">
      <alignment horizontal="center"/>
      <protection locked="0"/>
    </xf>
    <xf numFmtId="0" fontId="4" fillId="3" borderId="3" xfId="0" applyFont="1" applyFill="1" applyBorder="1" applyAlignment="1" applyProtection="1">
      <alignment horizontal="center"/>
      <protection locked="0"/>
    </xf>
    <xf numFmtId="0" fontId="4" fillId="4" borderId="0" xfId="0" applyFont="1" applyFill="1" applyAlignment="1">
      <alignment horizontal="center"/>
    </xf>
    <xf numFmtId="0" fontId="0" fillId="3" borderId="0" xfId="0" applyFill="1"/>
    <xf numFmtId="0" fontId="9" fillId="5" borderId="13" xfId="3" applyFill="1" applyBorder="1"/>
    <xf numFmtId="0" fontId="9" fillId="6" borderId="13" xfId="3" applyFill="1" applyBorder="1"/>
    <xf numFmtId="0" fontId="9" fillId="7" borderId="13" xfId="3" applyFill="1" applyBorder="1"/>
    <xf numFmtId="0" fontId="10" fillId="7" borderId="13" xfId="3" applyFont="1" applyFill="1" applyBorder="1"/>
    <xf numFmtId="0" fontId="9" fillId="8" borderId="13" xfId="3" applyFill="1" applyBorder="1"/>
    <xf numFmtId="0" fontId="4" fillId="4" borderId="2" xfId="0" applyFont="1" applyFill="1" applyBorder="1" applyAlignment="1" applyProtection="1">
      <alignment horizontal="center"/>
    </xf>
    <xf numFmtId="0" fontId="4" fillId="4" borderId="3" xfId="0" applyFont="1" applyFill="1" applyBorder="1" applyAlignment="1" applyProtection="1">
      <alignment horizontal="center"/>
    </xf>
    <xf numFmtId="0" fontId="4" fillId="2" borderId="0" xfId="0" applyFont="1" applyFill="1" applyAlignment="1" applyProtection="1">
      <alignment horizontal="center"/>
    </xf>
    <xf numFmtId="0" fontId="4" fillId="2" borderId="3" xfId="0" applyFont="1" applyFill="1" applyBorder="1" applyAlignment="1" applyProtection="1">
      <alignment horizontal="center"/>
    </xf>
    <xf numFmtId="0" fontId="4" fillId="2" borderId="2" xfId="0" applyFont="1" applyFill="1" applyBorder="1" applyAlignment="1" applyProtection="1">
      <alignment horizontal="center"/>
    </xf>
    <xf numFmtId="0" fontId="0" fillId="3" borderId="17"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0" fillId="3" borderId="20" xfId="0" applyFill="1" applyBorder="1" applyAlignment="1" applyProtection="1">
      <alignment horizontal="left" vertical="center"/>
      <protection locked="0"/>
    </xf>
    <xf numFmtId="0" fontId="4" fillId="3" borderId="0" xfId="0" applyFont="1" applyFill="1" applyBorder="1" applyAlignment="1">
      <alignment horizontal="center"/>
    </xf>
    <xf numFmtId="43" fontId="4" fillId="3" borderId="0" xfId="2" applyFont="1" applyFill="1" applyBorder="1" applyAlignment="1">
      <alignment horizontal="center"/>
    </xf>
    <xf numFmtId="0" fontId="4" fillId="3" borderId="11" xfId="0" applyFont="1" applyFill="1" applyBorder="1" applyAlignment="1">
      <alignment horizontal="center"/>
    </xf>
    <xf numFmtId="0" fontId="4" fillId="3" borderId="1" xfId="0" applyFont="1" applyFill="1" applyBorder="1" applyAlignment="1">
      <alignment horizontal="center"/>
    </xf>
    <xf numFmtId="0" fontId="4" fillId="3" borderId="9" xfId="0" applyFont="1" applyFill="1" applyBorder="1" applyAlignment="1">
      <alignment horizontal="center"/>
    </xf>
    <xf numFmtId="0" fontId="11" fillId="3" borderId="0" xfId="0" applyFont="1" applyFill="1" applyProtection="1"/>
    <xf numFmtId="0" fontId="0" fillId="3" borderId="0" xfId="0" applyFill="1" applyProtection="1"/>
    <xf numFmtId="0" fontId="8" fillId="3" borderId="15" xfId="0" applyFont="1" applyFill="1" applyBorder="1" applyAlignment="1" applyProtection="1">
      <alignment vertical="center"/>
    </xf>
    <xf numFmtId="0" fontId="8" fillId="3" borderId="14" xfId="0" applyFont="1" applyFill="1" applyBorder="1" applyAlignment="1" applyProtection="1">
      <alignment vertical="center"/>
    </xf>
    <xf numFmtId="0" fontId="8" fillId="3" borderId="18" xfId="0" applyFont="1" applyFill="1" applyBorder="1" applyAlignment="1" applyProtection="1">
      <alignment vertical="center"/>
    </xf>
    <xf numFmtId="0" fontId="8" fillId="3" borderId="14"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0" fillId="3" borderId="14" xfId="0" applyFill="1" applyBorder="1" applyProtection="1"/>
    <xf numFmtId="166" fontId="0" fillId="3" borderId="1" xfId="0" applyNumberFormat="1" applyFill="1" applyBorder="1" applyAlignment="1" applyProtection="1">
      <alignment horizontal="center" vertical="center"/>
    </xf>
    <xf numFmtId="0" fontId="0" fillId="3" borderId="18" xfId="0" applyFill="1" applyBorder="1" applyProtection="1"/>
    <xf numFmtId="166" fontId="0" fillId="3" borderId="19" xfId="0" applyNumberFormat="1" applyFill="1" applyBorder="1" applyAlignment="1" applyProtection="1">
      <alignment horizontal="center" vertical="center"/>
    </xf>
    <xf numFmtId="0" fontId="8" fillId="3" borderId="0" xfId="0" applyFont="1" applyFill="1" applyProtection="1"/>
    <xf numFmtId="0" fontId="0" fillId="3" borderId="0" xfId="0" applyFill="1" applyAlignment="1" applyProtection="1">
      <alignment vertical="top"/>
    </xf>
    <xf numFmtId="0" fontId="0" fillId="3" borderId="0" xfId="0" applyFill="1" applyAlignment="1" applyProtection="1">
      <alignment vertical="top" wrapText="1"/>
    </xf>
    <xf numFmtId="0" fontId="0" fillId="3" borderId="1" xfId="0" applyFill="1" applyBorder="1" applyAlignment="1" applyProtection="1">
      <alignment horizontal="center" vertical="center"/>
      <protection locked="0"/>
    </xf>
    <xf numFmtId="0" fontId="0" fillId="3" borderId="19" xfId="0" applyFill="1" applyBorder="1" applyAlignment="1" applyProtection="1">
      <alignment horizontal="center" vertical="center"/>
      <protection locked="0"/>
    </xf>
    <xf numFmtId="44" fontId="0" fillId="3" borderId="1" xfId="1" applyFont="1" applyFill="1" applyBorder="1" applyAlignment="1" applyProtection="1">
      <alignment horizontal="center" vertical="center"/>
      <protection locked="0"/>
    </xf>
    <xf numFmtId="44" fontId="0" fillId="3" borderId="19" xfId="1" applyFont="1" applyFill="1" applyBorder="1" applyAlignment="1" applyProtection="1">
      <alignment horizontal="center" vertical="center"/>
      <protection locked="0"/>
    </xf>
    <xf numFmtId="0" fontId="8" fillId="3" borderId="9" xfId="0" applyFont="1" applyFill="1" applyBorder="1" applyAlignment="1" applyProtection="1">
      <alignment vertical="center"/>
    </xf>
    <xf numFmtId="43" fontId="5" fillId="3" borderId="21" xfId="2" applyFont="1" applyFill="1" applyBorder="1" applyAlignment="1">
      <alignment horizontal="center"/>
    </xf>
    <xf numFmtId="165" fontId="5" fillId="3" borderId="21" xfId="2" applyNumberFormat="1" applyFont="1" applyFill="1" applyBorder="1" applyAlignment="1">
      <alignment horizontal="center"/>
    </xf>
    <xf numFmtId="44" fontId="5" fillId="3" borderId="21" xfId="1" applyFont="1" applyFill="1" applyBorder="1" applyAlignment="1">
      <alignment horizontal="center"/>
    </xf>
    <xf numFmtId="0" fontId="5" fillId="3" borderId="4" xfId="0" applyFont="1" applyFill="1" applyBorder="1" applyAlignment="1"/>
    <xf numFmtId="0" fontId="5" fillId="3" borderId="7" xfId="0" applyFont="1" applyFill="1" applyBorder="1" applyAlignment="1"/>
    <xf numFmtId="43" fontId="5" fillId="3" borderId="21" xfId="2" applyFont="1" applyFill="1" applyBorder="1"/>
    <xf numFmtId="164" fontId="4" fillId="3" borderId="0" xfId="0" applyNumberFormat="1" applyFont="1" applyFill="1" applyBorder="1" applyAlignment="1">
      <alignment horizontal="center"/>
    </xf>
    <xf numFmtId="44" fontId="5" fillId="3" borderId="21" xfId="1" applyFont="1" applyFill="1" applyBorder="1"/>
    <xf numFmtId="0" fontId="8" fillId="3" borderId="15" xfId="0" applyFont="1" applyFill="1" applyBorder="1" applyAlignment="1" applyProtection="1">
      <alignment horizontal="center"/>
    </xf>
    <xf numFmtId="0" fontId="8" fillId="3" borderId="16" xfId="0" applyFont="1" applyFill="1" applyBorder="1" applyAlignment="1" applyProtection="1">
      <alignment horizontal="center"/>
    </xf>
    <xf numFmtId="0" fontId="8" fillId="3" borderId="17" xfId="0" applyFont="1" applyFill="1" applyBorder="1" applyAlignment="1" applyProtection="1">
      <alignment horizontal="center"/>
    </xf>
    <xf numFmtId="0" fontId="0" fillId="3" borderId="0" xfId="0" applyFill="1" applyAlignment="1" applyProtection="1">
      <alignment horizontal="left" vertical="top" wrapText="1"/>
    </xf>
    <xf numFmtId="0" fontId="0" fillId="3" borderId="1" xfId="0" quotePrefix="1" applyFill="1" applyBorder="1" applyAlignment="1" applyProtection="1">
      <alignment horizontal="center" vertical="center"/>
    </xf>
    <xf numFmtId="0" fontId="0" fillId="3" borderId="19" xfId="0" quotePrefix="1" applyFill="1" applyBorder="1" applyAlignment="1" applyProtection="1">
      <alignment horizontal="center" vertical="center"/>
    </xf>
    <xf numFmtId="43" fontId="0" fillId="3" borderId="1" xfId="0" quotePrefix="1" applyNumberFormat="1" applyFill="1" applyBorder="1" applyAlignment="1" applyProtection="1">
      <alignment horizontal="center" vertical="center"/>
    </xf>
    <xf numFmtId="43" fontId="0" fillId="3" borderId="19" xfId="0" quotePrefix="1" applyNumberFormat="1" applyFill="1" applyBorder="1" applyAlignment="1" applyProtection="1">
      <alignment horizontal="center" vertical="center"/>
    </xf>
    <xf numFmtId="44" fontId="0" fillId="3" borderId="9" xfId="0" quotePrefix="1" applyNumberFormat="1" applyFill="1" applyBorder="1" applyAlignment="1" applyProtection="1">
      <alignment horizontal="center" vertical="center"/>
    </xf>
    <xf numFmtId="44" fontId="0" fillId="3" borderId="20" xfId="0" quotePrefix="1" applyNumberFormat="1" applyFill="1" applyBorder="1" applyAlignment="1" applyProtection="1">
      <alignment horizontal="center" vertical="center"/>
    </xf>
  </cellXfs>
  <cellStyles count="4">
    <cellStyle name="Comma" xfId="2" builtinId="3"/>
    <cellStyle name="Currency" xfId="1" builtinId="4"/>
    <cellStyle name="Normal" xfId="0" builtinId="0"/>
    <cellStyle name="Normal 3" xfId="3" xr:uid="{3FB79822-1E6E-4BC7-B2AA-6F4CF54D6D34}"/>
  </cellStyles>
  <dxfs count="2">
    <dxf>
      <fill>
        <patternFill>
          <bgColor theme="5" tint="0.39994506668294322"/>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2</xdr:col>
      <xdr:colOff>13654</xdr:colOff>
      <xdr:row>1</xdr:row>
      <xdr:rowOff>82550</xdr:rowOff>
    </xdr:from>
    <xdr:to>
      <xdr:col>5</xdr:col>
      <xdr:colOff>0</xdr:colOff>
      <xdr:row>5</xdr:row>
      <xdr:rowOff>0</xdr:rowOff>
    </xdr:to>
    <xdr:pic>
      <xdr:nvPicPr>
        <xdr:cNvPr id="2" name="Picture 4">
          <a:extLst>
            <a:ext uri="{FF2B5EF4-FFF2-40B4-BE49-F238E27FC236}">
              <a16:creationId xmlns:a16="http://schemas.microsoft.com/office/drawing/2014/main" id="{8CB33CC6-7040-4F1C-AFEB-61C5D0957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54" y="317500"/>
          <a:ext cx="3997541"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152400</xdr:rowOff>
    </xdr:from>
    <xdr:to>
      <xdr:col>18</xdr:col>
      <xdr:colOff>179657</xdr:colOff>
      <xdr:row>40</xdr:row>
      <xdr:rowOff>56191</xdr:rowOff>
    </xdr:to>
    <xdr:pic>
      <xdr:nvPicPr>
        <xdr:cNvPr id="2" name="Picture 1">
          <a:extLst>
            <a:ext uri="{FF2B5EF4-FFF2-40B4-BE49-F238E27FC236}">
              <a16:creationId xmlns:a16="http://schemas.microsoft.com/office/drawing/2014/main" id="{C7839956-86A8-4425-8F29-64D688B999E7}"/>
            </a:ext>
          </a:extLst>
        </xdr:cNvPr>
        <xdr:cNvPicPr>
          <a:picLocks noChangeAspect="1"/>
        </xdr:cNvPicPr>
      </xdr:nvPicPr>
      <xdr:blipFill rotWithShape="1">
        <a:blip xmlns:r="http://schemas.openxmlformats.org/officeDocument/2006/relationships" r:embed="rId1"/>
        <a:srcRect t="7015"/>
        <a:stretch/>
      </xdr:blipFill>
      <xdr:spPr>
        <a:xfrm>
          <a:off x="641350" y="1073150"/>
          <a:ext cx="11082607" cy="6901490"/>
        </a:xfrm>
        <a:prstGeom prst="rect">
          <a:avLst/>
        </a:prstGeom>
      </xdr:spPr>
    </xdr:pic>
    <xdr:clientData/>
  </xdr:twoCellAnchor>
  <xdr:twoCellAnchor editAs="oneCell">
    <xdr:from>
      <xdr:col>0</xdr:col>
      <xdr:colOff>544285</xdr:colOff>
      <xdr:row>40</xdr:row>
      <xdr:rowOff>176893</xdr:rowOff>
    </xdr:from>
    <xdr:to>
      <xdr:col>18</xdr:col>
      <xdr:colOff>512975</xdr:colOff>
      <xdr:row>77</xdr:row>
      <xdr:rowOff>33155</xdr:rowOff>
    </xdr:to>
    <xdr:pic>
      <xdr:nvPicPr>
        <xdr:cNvPr id="3" name="Picture 2">
          <a:extLst>
            <a:ext uri="{FF2B5EF4-FFF2-40B4-BE49-F238E27FC236}">
              <a16:creationId xmlns:a16="http://schemas.microsoft.com/office/drawing/2014/main" id="{E82F58EE-5A8B-4BBE-9964-4BA27760BBD2}"/>
            </a:ext>
          </a:extLst>
        </xdr:cNvPr>
        <xdr:cNvPicPr>
          <a:picLocks noChangeAspect="1"/>
        </xdr:cNvPicPr>
      </xdr:nvPicPr>
      <xdr:blipFill>
        <a:blip xmlns:r="http://schemas.openxmlformats.org/officeDocument/2006/relationships" r:embed="rId2"/>
        <a:stretch>
          <a:fillRect/>
        </a:stretch>
      </xdr:blipFill>
      <xdr:spPr>
        <a:xfrm>
          <a:off x="544285" y="8368393"/>
          <a:ext cx="10990476" cy="6904762"/>
        </a:xfrm>
        <a:prstGeom prst="rect">
          <a:avLst/>
        </a:prstGeom>
      </xdr:spPr>
    </xdr:pic>
    <xdr:clientData/>
  </xdr:twoCellAnchor>
  <xdr:twoCellAnchor editAs="oneCell">
    <xdr:from>
      <xdr:col>1</xdr:col>
      <xdr:colOff>54429</xdr:colOff>
      <xdr:row>76</xdr:row>
      <xdr:rowOff>0</xdr:rowOff>
    </xdr:from>
    <xdr:to>
      <xdr:col>18</xdr:col>
      <xdr:colOff>330678</xdr:colOff>
      <xdr:row>112</xdr:row>
      <xdr:rowOff>180094</xdr:rowOff>
    </xdr:to>
    <xdr:pic>
      <xdr:nvPicPr>
        <xdr:cNvPr id="4" name="Picture 3">
          <a:extLst>
            <a:ext uri="{FF2B5EF4-FFF2-40B4-BE49-F238E27FC236}">
              <a16:creationId xmlns:a16="http://schemas.microsoft.com/office/drawing/2014/main" id="{57893772-FAE3-466C-BE32-A0378A8EB781}"/>
            </a:ext>
          </a:extLst>
        </xdr:cNvPr>
        <xdr:cNvPicPr>
          <a:picLocks noChangeAspect="1"/>
        </xdr:cNvPicPr>
      </xdr:nvPicPr>
      <xdr:blipFill>
        <a:blip xmlns:r="http://schemas.openxmlformats.org/officeDocument/2006/relationships" r:embed="rId3"/>
        <a:stretch>
          <a:fillRect/>
        </a:stretch>
      </xdr:blipFill>
      <xdr:spPr>
        <a:xfrm>
          <a:off x="666750" y="15049500"/>
          <a:ext cx="10685714" cy="7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14</xdr:col>
      <xdr:colOff>148987</xdr:colOff>
      <xdr:row>122</xdr:row>
      <xdr:rowOff>1322</xdr:rowOff>
    </xdr:to>
    <xdr:pic>
      <xdr:nvPicPr>
        <xdr:cNvPr id="6" name="Picture 5">
          <a:extLst>
            <a:ext uri="{FF2B5EF4-FFF2-40B4-BE49-F238E27FC236}">
              <a16:creationId xmlns:a16="http://schemas.microsoft.com/office/drawing/2014/main" id="{4CD65CAC-8D39-495B-B080-541D0020947E}"/>
            </a:ext>
          </a:extLst>
        </xdr:cNvPr>
        <xdr:cNvPicPr>
          <a:picLocks noChangeAspect="1"/>
        </xdr:cNvPicPr>
      </xdr:nvPicPr>
      <xdr:blipFill>
        <a:blip xmlns:r="http://schemas.openxmlformats.org/officeDocument/2006/relationships" r:embed="rId1"/>
        <a:stretch>
          <a:fillRect/>
        </a:stretch>
      </xdr:blipFill>
      <xdr:spPr>
        <a:xfrm>
          <a:off x="605118" y="17380324"/>
          <a:ext cx="9371428" cy="7352381"/>
        </a:xfrm>
        <a:prstGeom prst="rect">
          <a:avLst/>
        </a:prstGeom>
      </xdr:spPr>
    </xdr:pic>
    <xdr:clientData/>
  </xdr:twoCellAnchor>
  <xdr:twoCellAnchor>
    <xdr:from>
      <xdr:col>1</xdr:col>
      <xdr:colOff>0</xdr:colOff>
      <xdr:row>3</xdr:row>
      <xdr:rowOff>0</xdr:rowOff>
    </xdr:from>
    <xdr:to>
      <xdr:col>10</xdr:col>
      <xdr:colOff>58256</xdr:colOff>
      <xdr:row>16</xdr:row>
      <xdr:rowOff>165394</xdr:rowOff>
    </xdr:to>
    <xdr:grpSp>
      <xdr:nvGrpSpPr>
        <xdr:cNvPr id="9" name="Group 8">
          <a:extLst>
            <a:ext uri="{FF2B5EF4-FFF2-40B4-BE49-F238E27FC236}">
              <a16:creationId xmlns:a16="http://schemas.microsoft.com/office/drawing/2014/main" id="{44572689-CA73-4281-A528-B128B59C13E9}"/>
            </a:ext>
          </a:extLst>
        </xdr:cNvPr>
        <xdr:cNvGrpSpPr/>
      </xdr:nvGrpSpPr>
      <xdr:grpSpPr>
        <a:xfrm>
          <a:off x="607786" y="707571"/>
          <a:ext cx="6072613" cy="3394823"/>
          <a:chOff x="533400" y="733425"/>
          <a:chExt cx="5811356" cy="3394369"/>
        </a:xfrm>
      </xdr:grpSpPr>
      <xdr:pic>
        <xdr:nvPicPr>
          <xdr:cNvPr id="10" name="Picture 9">
            <a:extLst>
              <a:ext uri="{FF2B5EF4-FFF2-40B4-BE49-F238E27FC236}">
                <a16:creationId xmlns:a16="http://schemas.microsoft.com/office/drawing/2014/main" id="{F6CB294F-4B51-4718-BB53-C9E5CF1D0866}"/>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11" name="Picture 10">
            <a:extLst>
              <a:ext uri="{FF2B5EF4-FFF2-40B4-BE49-F238E27FC236}">
                <a16:creationId xmlns:a16="http://schemas.microsoft.com/office/drawing/2014/main" id="{528140CD-9269-4670-BF70-CD7E28361DD6}"/>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0</xdr:col>
      <xdr:colOff>239059</xdr:colOff>
      <xdr:row>54</xdr:row>
      <xdr:rowOff>116813</xdr:rowOff>
    </xdr:from>
    <xdr:to>
      <xdr:col>9</xdr:col>
      <xdr:colOff>313520</xdr:colOff>
      <xdr:row>69</xdr:row>
      <xdr:rowOff>24345</xdr:rowOff>
    </xdr:to>
    <xdr:grpSp>
      <xdr:nvGrpSpPr>
        <xdr:cNvPr id="14" name="Group 13">
          <a:extLst>
            <a:ext uri="{FF2B5EF4-FFF2-40B4-BE49-F238E27FC236}">
              <a16:creationId xmlns:a16="http://schemas.microsoft.com/office/drawing/2014/main" id="{186417DF-D235-42A9-B2AB-2DAB13A74CB7}"/>
            </a:ext>
          </a:extLst>
        </xdr:cNvPr>
        <xdr:cNvGrpSpPr/>
      </xdr:nvGrpSpPr>
      <xdr:grpSpPr>
        <a:xfrm>
          <a:off x="239059" y="13442742"/>
          <a:ext cx="6088818" cy="2628960"/>
          <a:chOff x="537882" y="13429401"/>
          <a:chExt cx="6133108" cy="2709003"/>
        </a:xfrm>
      </xdr:grpSpPr>
      <xdr:pic>
        <xdr:nvPicPr>
          <xdr:cNvPr id="7" name="Picture 6">
            <a:extLst>
              <a:ext uri="{FF2B5EF4-FFF2-40B4-BE49-F238E27FC236}">
                <a16:creationId xmlns:a16="http://schemas.microsoft.com/office/drawing/2014/main" id="{319B3F12-F550-468C-B479-A828EE84A572}"/>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13" name="Picture 12">
            <a:extLst>
              <a:ext uri="{FF2B5EF4-FFF2-40B4-BE49-F238E27FC236}">
                <a16:creationId xmlns:a16="http://schemas.microsoft.com/office/drawing/2014/main" id="{CBEC20F6-6EA6-4EC4-AB8F-6484247A14FF}"/>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0</xdr:colOff>
      <xdr:row>52</xdr:row>
      <xdr:rowOff>91362</xdr:rowOff>
    </xdr:from>
    <xdr:to>
      <xdr:col>20</xdr:col>
      <xdr:colOff>163286</xdr:colOff>
      <xdr:row>78</xdr:row>
      <xdr:rowOff>69850</xdr:rowOff>
    </xdr:to>
    <xdr:pic>
      <xdr:nvPicPr>
        <xdr:cNvPr id="15" name="Picture 14">
          <a:extLst>
            <a:ext uri="{FF2B5EF4-FFF2-40B4-BE49-F238E27FC236}">
              <a16:creationId xmlns:a16="http://schemas.microsoft.com/office/drawing/2014/main" id="{8C978FC0-404F-48EA-81F2-D18875AD8B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37714" y="12791362"/>
          <a:ext cx="6232072" cy="4695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14</xdr:col>
      <xdr:colOff>148987</xdr:colOff>
      <xdr:row>122</xdr:row>
      <xdr:rowOff>1322</xdr:rowOff>
    </xdr:to>
    <xdr:pic>
      <xdr:nvPicPr>
        <xdr:cNvPr id="2" name="Picture 1">
          <a:extLst>
            <a:ext uri="{FF2B5EF4-FFF2-40B4-BE49-F238E27FC236}">
              <a16:creationId xmlns:a16="http://schemas.microsoft.com/office/drawing/2014/main" id="{E642365F-1DC3-45A9-BB16-C3CB1BF5CC9C}"/>
            </a:ext>
          </a:extLst>
        </xdr:cNvPr>
        <xdr:cNvPicPr>
          <a:picLocks noChangeAspect="1"/>
        </xdr:cNvPicPr>
      </xdr:nvPicPr>
      <xdr:blipFill>
        <a:blip xmlns:r="http://schemas.openxmlformats.org/officeDocument/2006/relationships" r:embed="rId1"/>
        <a:stretch>
          <a:fillRect/>
        </a:stretch>
      </xdr:blipFill>
      <xdr:spPr>
        <a:xfrm>
          <a:off x="609600" y="18446750"/>
          <a:ext cx="9419987" cy="7551472"/>
        </a:xfrm>
        <a:prstGeom prst="rect">
          <a:avLst/>
        </a:prstGeom>
      </xdr:spPr>
    </xdr:pic>
    <xdr:clientData/>
  </xdr:twoCellAnchor>
  <xdr:twoCellAnchor>
    <xdr:from>
      <xdr:col>1</xdr:col>
      <xdr:colOff>0</xdr:colOff>
      <xdr:row>3</xdr:row>
      <xdr:rowOff>0</xdr:rowOff>
    </xdr:from>
    <xdr:to>
      <xdr:col>10</xdr:col>
      <xdr:colOff>58256</xdr:colOff>
      <xdr:row>16</xdr:row>
      <xdr:rowOff>165394</xdr:rowOff>
    </xdr:to>
    <xdr:grpSp>
      <xdr:nvGrpSpPr>
        <xdr:cNvPr id="3" name="Group 2">
          <a:extLst>
            <a:ext uri="{FF2B5EF4-FFF2-40B4-BE49-F238E27FC236}">
              <a16:creationId xmlns:a16="http://schemas.microsoft.com/office/drawing/2014/main" id="{C0608BD0-8E88-4646-B7A6-C7731C06531C}"/>
            </a:ext>
          </a:extLst>
        </xdr:cNvPr>
        <xdr:cNvGrpSpPr/>
      </xdr:nvGrpSpPr>
      <xdr:grpSpPr>
        <a:xfrm>
          <a:off x="607786" y="707571"/>
          <a:ext cx="6072613" cy="3394823"/>
          <a:chOff x="533400" y="733425"/>
          <a:chExt cx="5811356" cy="3394369"/>
        </a:xfrm>
      </xdr:grpSpPr>
      <xdr:pic>
        <xdr:nvPicPr>
          <xdr:cNvPr id="4" name="Picture 3">
            <a:extLst>
              <a:ext uri="{FF2B5EF4-FFF2-40B4-BE49-F238E27FC236}">
                <a16:creationId xmlns:a16="http://schemas.microsoft.com/office/drawing/2014/main" id="{B0ED74BC-09BF-44F1-AA6A-01DB8BB7B103}"/>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5" name="Picture 4">
            <a:extLst>
              <a:ext uri="{FF2B5EF4-FFF2-40B4-BE49-F238E27FC236}">
                <a16:creationId xmlns:a16="http://schemas.microsoft.com/office/drawing/2014/main" id="{53DDD20D-42F2-4F57-B9A6-052D6EAB14A2}"/>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0</xdr:col>
      <xdr:colOff>239059</xdr:colOff>
      <xdr:row>54</xdr:row>
      <xdr:rowOff>116813</xdr:rowOff>
    </xdr:from>
    <xdr:to>
      <xdr:col>9</xdr:col>
      <xdr:colOff>313520</xdr:colOff>
      <xdr:row>69</xdr:row>
      <xdr:rowOff>24345</xdr:rowOff>
    </xdr:to>
    <xdr:grpSp>
      <xdr:nvGrpSpPr>
        <xdr:cNvPr id="6" name="Group 5">
          <a:extLst>
            <a:ext uri="{FF2B5EF4-FFF2-40B4-BE49-F238E27FC236}">
              <a16:creationId xmlns:a16="http://schemas.microsoft.com/office/drawing/2014/main" id="{ED37E50E-F336-4C0E-8E15-76E595D480E7}"/>
            </a:ext>
          </a:extLst>
        </xdr:cNvPr>
        <xdr:cNvGrpSpPr/>
      </xdr:nvGrpSpPr>
      <xdr:grpSpPr>
        <a:xfrm>
          <a:off x="239059" y="13442742"/>
          <a:ext cx="6088818" cy="2628960"/>
          <a:chOff x="537882" y="13429401"/>
          <a:chExt cx="6133108" cy="2709003"/>
        </a:xfrm>
      </xdr:grpSpPr>
      <xdr:pic>
        <xdr:nvPicPr>
          <xdr:cNvPr id="7" name="Picture 6">
            <a:extLst>
              <a:ext uri="{FF2B5EF4-FFF2-40B4-BE49-F238E27FC236}">
                <a16:creationId xmlns:a16="http://schemas.microsoft.com/office/drawing/2014/main" id="{D010E27B-C22D-4214-81CF-AF1985404756}"/>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8" name="Picture 7">
            <a:extLst>
              <a:ext uri="{FF2B5EF4-FFF2-40B4-BE49-F238E27FC236}">
                <a16:creationId xmlns:a16="http://schemas.microsoft.com/office/drawing/2014/main" id="{A3786764-6B8C-4AD0-8FE4-70DFD748CABF}"/>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0</xdr:colOff>
      <xdr:row>52</xdr:row>
      <xdr:rowOff>91362</xdr:rowOff>
    </xdr:from>
    <xdr:to>
      <xdr:col>20</xdr:col>
      <xdr:colOff>163286</xdr:colOff>
      <xdr:row>78</xdr:row>
      <xdr:rowOff>69850</xdr:rowOff>
    </xdr:to>
    <xdr:pic>
      <xdr:nvPicPr>
        <xdr:cNvPr id="9" name="Picture 8">
          <a:extLst>
            <a:ext uri="{FF2B5EF4-FFF2-40B4-BE49-F238E27FC236}">
              <a16:creationId xmlns:a16="http://schemas.microsoft.com/office/drawing/2014/main" id="{26EB71BB-73D4-46DF-B8A9-93BB5E2055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61300" y="13197762"/>
          <a:ext cx="6221186" cy="4766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14</xdr:col>
      <xdr:colOff>148987</xdr:colOff>
      <xdr:row>122</xdr:row>
      <xdr:rowOff>1322</xdr:rowOff>
    </xdr:to>
    <xdr:pic>
      <xdr:nvPicPr>
        <xdr:cNvPr id="2" name="Picture 1">
          <a:extLst>
            <a:ext uri="{FF2B5EF4-FFF2-40B4-BE49-F238E27FC236}">
              <a16:creationId xmlns:a16="http://schemas.microsoft.com/office/drawing/2014/main" id="{2ACAC015-E703-4A19-BCF5-7C52C110E4BC}"/>
            </a:ext>
          </a:extLst>
        </xdr:cNvPr>
        <xdr:cNvPicPr>
          <a:picLocks noChangeAspect="1"/>
        </xdr:cNvPicPr>
      </xdr:nvPicPr>
      <xdr:blipFill>
        <a:blip xmlns:r="http://schemas.openxmlformats.org/officeDocument/2006/relationships" r:embed="rId1"/>
        <a:stretch>
          <a:fillRect/>
        </a:stretch>
      </xdr:blipFill>
      <xdr:spPr>
        <a:xfrm>
          <a:off x="609600" y="18446750"/>
          <a:ext cx="9419987" cy="7551472"/>
        </a:xfrm>
        <a:prstGeom prst="rect">
          <a:avLst/>
        </a:prstGeom>
      </xdr:spPr>
    </xdr:pic>
    <xdr:clientData/>
  </xdr:twoCellAnchor>
  <xdr:twoCellAnchor>
    <xdr:from>
      <xdr:col>1</xdr:col>
      <xdr:colOff>0</xdr:colOff>
      <xdr:row>3</xdr:row>
      <xdr:rowOff>0</xdr:rowOff>
    </xdr:from>
    <xdr:to>
      <xdr:col>10</xdr:col>
      <xdr:colOff>58256</xdr:colOff>
      <xdr:row>16</xdr:row>
      <xdr:rowOff>165394</xdr:rowOff>
    </xdr:to>
    <xdr:grpSp>
      <xdr:nvGrpSpPr>
        <xdr:cNvPr id="3" name="Group 2">
          <a:extLst>
            <a:ext uri="{FF2B5EF4-FFF2-40B4-BE49-F238E27FC236}">
              <a16:creationId xmlns:a16="http://schemas.microsoft.com/office/drawing/2014/main" id="{18D1CE29-0704-472F-A68F-1BA1C9189D85}"/>
            </a:ext>
          </a:extLst>
        </xdr:cNvPr>
        <xdr:cNvGrpSpPr/>
      </xdr:nvGrpSpPr>
      <xdr:grpSpPr>
        <a:xfrm>
          <a:off x="607786" y="707571"/>
          <a:ext cx="6072613" cy="3394823"/>
          <a:chOff x="533400" y="733425"/>
          <a:chExt cx="5811356" cy="3394369"/>
        </a:xfrm>
      </xdr:grpSpPr>
      <xdr:pic>
        <xdr:nvPicPr>
          <xdr:cNvPr id="4" name="Picture 3">
            <a:extLst>
              <a:ext uri="{FF2B5EF4-FFF2-40B4-BE49-F238E27FC236}">
                <a16:creationId xmlns:a16="http://schemas.microsoft.com/office/drawing/2014/main" id="{C35FC7D0-E091-4944-B1BB-827630140B85}"/>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5" name="Picture 4">
            <a:extLst>
              <a:ext uri="{FF2B5EF4-FFF2-40B4-BE49-F238E27FC236}">
                <a16:creationId xmlns:a16="http://schemas.microsoft.com/office/drawing/2014/main" id="{154112E2-161A-4CBB-99FA-0D30E7B05FC3}"/>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0</xdr:col>
      <xdr:colOff>239059</xdr:colOff>
      <xdr:row>54</xdr:row>
      <xdr:rowOff>116813</xdr:rowOff>
    </xdr:from>
    <xdr:to>
      <xdr:col>9</xdr:col>
      <xdr:colOff>313520</xdr:colOff>
      <xdr:row>69</xdr:row>
      <xdr:rowOff>24345</xdr:rowOff>
    </xdr:to>
    <xdr:grpSp>
      <xdr:nvGrpSpPr>
        <xdr:cNvPr id="6" name="Group 5">
          <a:extLst>
            <a:ext uri="{FF2B5EF4-FFF2-40B4-BE49-F238E27FC236}">
              <a16:creationId xmlns:a16="http://schemas.microsoft.com/office/drawing/2014/main" id="{9ACBE5B7-C40D-47EE-9C60-E62494C3BCC3}"/>
            </a:ext>
          </a:extLst>
        </xdr:cNvPr>
        <xdr:cNvGrpSpPr/>
      </xdr:nvGrpSpPr>
      <xdr:grpSpPr>
        <a:xfrm>
          <a:off x="239059" y="13442742"/>
          <a:ext cx="6088818" cy="2628960"/>
          <a:chOff x="537882" y="13429401"/>
          <a:chExt cx="6133108" cy="2709003"/>
        </a:xfrm>
      </xdr:grpSpPr>
      <xdr:pic>
        <xdr:nvPicPr>
          <xdr:cNvPr id="7" name="Picture 6">
            <a:extLst>
              <a:ext uri="{FF2B5EF4-FFF2-40B4-BE49-F238E27FC236}">
                <a16:creationId xmlns:a16="http://schemas.microsoft.com/office/drawing/2014/main" id="{03C5F017-8F61-409E-A64D-206AF6065019}"/>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8" name="Picture 7">
            <a:extLst>
              <a:ext uri="{FF2B5EF4-FFF2-40B4-BE49-F238E27FC236}">
                <a16:creationId xmlns:a16="http://schemas.microsoft.com/office/drawing/2014/main" id="{D6BC177C-E98A-47F4-AD85-BF28AB9F068A}"/>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0</xdr:colOff>
      <xdr:row>52</xdr:row>
      <xdr:rowOff>91362</xdr:rowOff>
    </xdr:from>
    <xdr:to>
      <xdr:col>20</xdr:col>
      <xdr:colOff>163286</xdr:colOff>
      <xdr:row>78</xdr:row>
      <xdr:rowOff>69850</xdr:rowOff>
    </xdr:to>
    <xdr:pic>
      <xdr:nvPicPr>
        <xdr:cNvPr id="9" name="Picture 8">
          <a:extLst>
            <a:ext uri="{FF2B5EF4-FFF2-40B4-BE49-F238E27FC236}">
              <a16:creationId xmlns:a16="http://schemas.microsoft.com/office/drawing/2014/main" id="{682C85EC-8457-4BE8-BA00-8F984D0956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61300" y="13197762"/>
          <a:ext cx="6221186" cy="4766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534707</xdr:colOff>
      <xdr:row>83</xdr:row>
      <xdr:rowOff>123265</xdr:rowOff>
    </xdr:from>
    <xdr:to>
      <xdr:col>18</xdr:col>
      <xdr:colOff>291488</xdr:colOff>
      <xdr:row>124</xdr:row>
      <xdr:rowOff>127761</xdr:rowOff>
    </xdr:to>
    <xdr:pic>
      <xdr:nvPicPr>
        <xdr:cNvPr id="6" name="Picture 5">
          <a:extLst>
            <a:ext uri="{FF2B5EF4-FFF2-40B4-BE49-F238E27FC236}">
              <a16:creationId xmlns:a16="http://schemas.microsoft.com/office/drawing/2014/main" id="{A4FC8F0C-FA08-49D8-98F3-B95D7255A830}"/>
            </a:ext>
          </a:extLst>
        </xdr:cNvPr>
        <xdr:cNvPicPr>
          <a:picLocks noChangeAspect="1"/>
        </xdr:cNvPicPr>
      </xdr:nvPicPr>
      <xdr:blipFill>
        <a:blip xmlns:r="http://schemas.openxmlformats.org/officeDocument/2006/relationships" r:embed="rId1"/>
        <a:stretch>
          <a:fillRect/>
        </a:stretch>
      </xdr:blipFill>
      <xdr:spPr>
        <a:xfrm>
          <a:off x="2764678" y="18803471"/>
          <a:ext cx="9371428" cy="7355556"/>
        </a:xfrm>
        <a:prstGeom prst="rect">
          <a:avLst/>
        </a:prstGeom>
      </xdr:spPr>
    </xdr:pic>
    <xdr:clientData/>
  </xdr:twoCellAnchor>
  <xdr:twoCellAnchor>
    <xdr:from>
      <xdr:col>1</xdr:col>
      <xdr:colOff>0</xdr:colOff>
      <xdr:row>3</xdr:row>
      <xdr:rowOff>0</xdr:rowOff>
    </xdr:from>
    <xdr:to>
      <xdr:col>10</xdr:col>
      <xdr:colOff>174797</xdr:colOff>
      <xdr:row>16</xdr:row>
      <xdr:rowOff>178280</xdr:rowOff>
    </xdr:to>
    <xdr:grpSp>
      <xdr:nvGrpSpPr>
        <xdr:cNvPr id="7" name="Group 6">
          <a:extLst>
            <a:ext uri="{FF2B5EF4-FFF2-40B4-BE49-F238E27FC236}">
              <a16:creationId xmlns:a16="http://schemas.microsoft.com/office/drawing/2014/main" id="{C0B7C7E5-E209-41E2-945A-1445459A3A31}"/>
            </a:ext>
          </a:extLst>
        </xdr:cNvPr>
        <xdr:cNvGrpSpPr/>
      </xdr:nvGrpSpPr>
      <xdr:grpSpPr>
        <a:xfrm>
          <a:off x="607786" y="707571"/>
          <a:ext cx="6053082" cy="3407709"/>
          <a:chOff x="533400" y="733425"/>
          <a:chExt cx="5811356" cy="3394369"/>
        </a:xfrm>
      </xdr:grpSpPr>
      <xdr:pic>
        <xdr:nvPicPr>
          <xdr:cNvPr id="8" name="Picture 7">
            <a:extLst>
              <a:ext uri="{FF2B5EF4-FFF2-40B4-BE49-F238E27FC236}">
                <a16:creationId xmlns:a16="http://schemas.microsoft.com/office/drawing/2014/main" id="{5653F5E7-C99F-4277-B381-0512C3169CFE}"/>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9" name="Picture 8">
            <a:extLst>
              <a:ext uri="{FF2B5EF4-FFF2-40B4-BE49-F238E27FC236}">
                <a16:creationId xmlns:a16="http://schemas.microsoft.com/office/drawing/2014/main" id="{4DFBEA4E-8252-422F-9153-52ADA1DF889F}"/>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1</xdr:col>
      <xdr:colOff>0</xdr:colOff>
      <xdr:row>57</xdr:row>
      <xdr:rowOff>25451</xdr:rowOff>
    </xdr:from>
    <xdr:to>
      <xdr:col>10</xdr:col>
      <xdr:colOff>210533</xdr:colOff>
      <xdr:row>71</xdr:row>
      <xdr:rowOff>114412</xdr:rowOff>
    </xdr:to>
    <xdr:grpSp>
      <xdr:nvGrpSpPr>
        <xdr:cNvPr id="10" name="Group 9">
          <a:extLst>
            <a:ext uri="{FF2B5EF4-FFF2-40B4-BE49-F238E27FC236}">
              <a16:creationId xmlns:a16="http://schemas.microsoft.com/office/drawing/2014/main" id="{A1433BBC-459B-4062-8E15-35570AA36259}"/>
            </a:ext>
          </a:extLst>
        </xdr:cNvPr>
        <xdr:cNvGrpSpPr/>
      </xdr:nvGrpSpPr>
      <xdr:grpSpPr>
        <a:xfrm>
          <a:off x="607786" y="13687022"/>
          <a:ext cx="6088818" cy="2628961"/>
          <a:chOff x="537882" y="13429401"/>
          <a:chExt cx="6133108" cy="2709003"/>
        </a:xfrm>
      </xdr:grpSpPr>
      <xdr:pic>
        <xdr:nvPicPr>
          <xdr:cNvPr id="11" name="Picture 10">
            <a:extLst>
              <a:ext uri="{FF2B5EF4-FFF2-40B4-BE49-F238E27FC236}">
                <a16:creationId xmlns:a16="http://schemas.microsoft.com/office/drawing/2014/main" id="{CC8E4B76-C374-423B-B2B9-5A08349D322D}"/>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12" name="Picture 11">
            <a:extLst>
              <a:ext uri="{FF2B5EF4-FFF2-40B4-BE49-F238E27FC236}">
                <a16:creationId xmlns:a16="http://schemas.microsoft.com/office/drawing/2014/main" id="{F3E83311-B957-4D90-9433-F3B439BB14D6}"/>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504798</xdr:colOff>
      <xdr:row>55</xdr:row>
      <xdr:rowOff>0</xdr:rowOff>
    </xdr:from>
    <xdr:to>
      <xdr:col>21</xdr:col>
      <xdr:colOff>441299</xdr:colOff>
      <xdr:row>80</xdr:row>
      <xdr:rowOff>159916</xdr:rowOff>
    </xdr:to>
    <xdr:pic>
      <xdr:nvPicPr>
        <xdr:cNvPr id="13" name="Picture 12">
          <a:extLst>
            <a:ext uri="{FF2B5EF4-FFF2-40B4-BE49-F238E27FC236}">
              <a16:creationId xmlns:a16="http://schemas.microsoft.com/office/drawing/2014/main" id="{E84E8BCA-1AF6-4C2E-85DB-5406400225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06441" y="13561786"/>
          <a:ext cx="6232072" cy="4695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534707</xdr:colOff>
      <xdr:row>83</xdr:row>
      <xdr:rowOff>123265</xdr:rowOff>
    </xdr:from>
    <xdr:to>
      <xdr:col>18</xdr:col>
      <xdr:colOff>291488</xdr:colOff>
      <xdr:row>124</xdr:row>
      <xdr:rowOff>127761</xdr:rowOff>
    </xdr:to>
    <xdr:pic>
      <xdr:nvPicPr>
        <xdr:cNvPr id="2" name="Picture 1">
          <a:extLst>
            <a:ext uri="{FF2B5EF4-FFF2-40B4-BE49-F238E27FC236}">
              <a16:creationId xmlns:a16="http://schemas.microsoft.com/office/drawing/2014/main" id="{2AF6F9D9-DF68-475A-983E-5CFA71EA9B66}"/>
            </a:ext>
          </a:extLst>
        </xdr:cNvPr>
        <xdr:cNvPicPr>
          <a:picLocks noChangeAspect="1"/>
        </xdr:cNvPicPr>
      </xdr:nvPicPr>
      <xdr:blipFill>
        <a:blip xmlns:r="http://schemas.openxmlformats.org/officeDocument/2006/relationships" r:embed="rId1"/>
        <a:stretch>
          <a:fillRect/>
        </a:stretch>
      </xdr:blipFill>
      <xdr:spPr>
        <a:xfrm>
          <a:off x="2769907" y="18728765"/>
          <a:ext cx="9421481" cy="7554646"/>
        </a:xfrm>
        <a:prstGeom prst="rect">
          <a:avLst/>
        </a:prstGeom>
      </xdr:spPr>
    </xdr:pic>
    <xdr:clientData/>
  </xdr:twoCellAnchor>
  <xdr:twoCellAnchor>
    <xdr:from>
      <xdr:col>1</xdr:col>
      <xdr:colOff>0</xdr:colOff>
      <xdr:row>3</xdr:row>
      <xdr:rowOff>0</xdr:rowOff>
    </xdr:from>
    <xdr:to>
      <xdr:col>10</xdr:col>
      <xdr:colOff>174797</xdr:colOff>
      <xdr:row>16</xdr:row>
      <xdr:rowOff>178280</xdr:rowOff>
    </xdr:to>
    <xdr:grpSp>
      <xdr:nvGrpSpPr>
        <xdr:cNvPr id="3" name="Group 2">
          <a:extLst>
            <a:ext uri="{FF2B5EF4-FFF2-40B4-BE49-F238E27FC236}">
              <a16:creationId xmlns:a16="http://schemas.microsoft.com/office/drawing/2014/main" id="{93345458-CFC4-464E-991D-A8DE65397F1D}"/>
            </a:ext>
          </a:extLst>
        </xdr:cNvPr>
        <xdr:cNvGrpSpPr/>
      </xdr:nvGrpSpPr>
      <xdr:grpSpPr>
        <a:xfrm>
          <a:off x="607786" y="707571"/>
          <a:ext cx="6053082" cy="3407709"/>
          <a:chOff x="533400" y="733425"/>
          <a:chExt cx="5811356" cy="3394369"/>
        </a:xfrm>
      </xdr:grpSpPr>
      <xdr:pic>
        <xdr:nvPicPr>
          <xdr:cNvPr id="4" name="Picture 3">
            <a:extLst>
              <a:ext uri="{FF2B5EF4-FFF2-40B4-BE49-F238E27FC236}">
                <a16:creationId xmlns:a16="http://schemas.microsoft.com/office/drawing/2014/main" id="{B066B552-3904-4770-9E10-6D089E4F7AFB}"/>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5" name="Picture 4">
            <a:extLst>
              <a:ext uri="{FF2B5EF4-FFF2-40B4-BE49-F238E27FC236}">
                <a16:creationId xmlns:a16="http://schemas.microsoft.com/office/drawing/2014/main" id="{CAC1784A-AD8A-4377-A72A-24292552DC09}"/>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1</xdr:col>
      <xdr:colOff>0</xdr:colOff>
      <xdr:row>57</xdr:row>
      <xdr:rowOff>25451</xdr:rowOff>
    </xdr:from>
    <xdr:to>
      <xdr:col>10</xdr:col>
      <xdr:colOff>210533</xdr:colOff>
      <xdr:row>71</xdr:row>
      <xdr:rowOff>114412</xdr:rowOff>
    </xdr:to>
    <xdr:grpSp>
      <xdr:nvGrpSpPr>
        <xdr:cNvPr id="6" name="Group 5">
          <a:extLst>
            <a:ext uri="{FF2B5EF4-FFF2-40B4-BE49-F238E27FC236}">
              <a16:creationId xmlns:a16="http://schemas.microsoft.com/office/drawing/2014/main" id="{3B55F6A0-F394-4161-84D5-7FCABFC452E2}"/>
            </a:ext>
          </a:extLst>
        </xdr:cNvPr>
        <xdr:cNvGrpSpPr/>
      </xdr:nvGrpSpPr>
      <xdr:grpSpPr>
        <a:xfrm>
          <a:off x="607786" y="13687022"/>
          <a:ext cx="6088818" cy="2628961"/>
          <a:chOff x="537882" y="13429401"/>
          <a:chExt cx="6133108" cy="2709003"/>
        </a:xfrm>
      </xdr:grpSpPr>
      <xdr:pic>
        <xdr:nvPicPr>
          <xdr:cNvPr id="7" name="Picture 6">
            <a:extLst>
              <a:ext uri="{FF2B5EF4-FFF2-40B4-BE49-F238E27FC236}">
                <a16:creationId xmlns:a16="http://schemas.microsoft.com/office/drawing/2014/main" id="{D8C7B269-7315-447D-A22E-09B428C15671}"/>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8" name="Picture 7">
            <a:extLst>
              <a:ext uri="{FF2B5EF4-FFF2-40B4-BE49-F238E27FC236}">
                <a16:creationId xmlns:a16="http://schemas.microsoft.com/office/drawing/2014/main" id="{C128BB6C-02E7-420E-BE5B-3512F14A60FF}"/>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504798</xdr:colOff>
      <xdr:row>55</xdr:row>
      <xdr:rowOff>0</xdr:rowOff>
    </xdr:from>
    <xdr:to>
      <xdr:col>21</xdr:col>
      <xdr:colOff>441299</xdr:colOff>
      <xdr:row>80</xdr:row>
      <xdr:rowOff>159916</xdr:rowOff>
    </xdr:to>
    <xdr:pic>
      <xdr:nvPicPr>
        <xdr:cNvPr id="9" name="Picture 8">
          <a:extLst>
            <a:ext uri="{FF2B5EF4-FFF2-40B4-BE49-F238E27FC236}">
              <a16:creationId xmlns:a16="http://schemas.microsoft.com/office/drawing/2014/main" id="{B25DE0EA-E19D-4517-88CC-7EF56C3ABE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6398" y="13449300"/>
          <a:ext cx="6216651" cy="4763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534707</xdr:colOff>
      <xdr:row>83</xdr:row>
      <xdr:rowOff>123265</xdr:rowOff>
    </xdr:from>
    <xdr:to>
      <xdr:col>18</xdr:col>
      <xdr:colOff>291488</xdr:colOff>
      <xdr:row>124</xdr:row>
      <xdr:rowOff>127761</xdr:rowOff>
    </xdr:to>
    <xdr:pic>
      <xdr:nvPicPr>
        <xdr:cNvPr id="2" name="Picture 1">
          <a:extLst>
            <a:ext uri="{FF2B5EF4-FFF2-40B4-BE49-F238E27FC236}">
              <a16:creationId xmlns:a16="http://schemas.microsoft.com/office/drawing/2014/main" id="{825EADCE-E885-4BF8-A9A2-3BB11BCE3FEB}"/>
            </a:ext>
          </a:extLst>
        </xdr:cNvPr>
        <xdr:cNvPicPr>
          <a:picLocks noChangeAspect="1"/>
        </xdr:cNvPicPr>
      </xdr:nvPicPr>
      <xdr:blipFill>
        <a:blip xmlns:r="http://schemas.openxmlformats.org/officeDocument/2006/relationships" r:embed="rId1"/>
        <a:stretch>
          <a:fillRect/>
        </a:stretch>
      </xdr:blipFill>
      <xdr:spPr>
        <a:xfrm>
          <a:off x="2769907" y="18728765"/>
          <a:ext cx="9421481" cy="7554646"/>
        </a:xfrm>
        <a:prstGeom prst="rect">
          <a:avLst/>
        </a:prstGeom>
      </xdr:spPr>
    </xdr:pic>
    <xdr:clientData/>
  </xdr:twoCellAnchor>
  <xdr:twoCellAnchor>
    <xdr:from>
      <xdr:col>1</xdr:col>
      <xdr:colOff>0</xdr:colOff>
      <xdr:row>3</xdr:row>
      <xdr:rowOff>0</xdr:rowOff>
    </xdr:from>
    <xdr:to>
      <xdr:col>10</xdr:col>
      <xdr:colOff>174797</xdr:colOff>
      <xdr:row>16</xdr:row>
      <xdr:rowOff>178280</xdr:rowOff>
    </xdr:to>
    <xdr:grpSp>
      <xdr:nvGrpSpPr>
        <xdr:cNvPr id="3" name="Group 2">
          <a:extLst>
            <a:ext uri="{FF2B5EF4-FFF2-40B4-BE49-F238E27FC236}">
              <a16:creationId xmlns:a16="http://schemas.microsoft.com/office/drawing/2014/main" id="{BBF4C722-CF73-486E-B833-C0847D51BD85}"/>
            </a:ext>
          </a:extLst>
        </xdr:cNvPr>
        <xdr:cNvGrpSpPr/>
      </xdr:nvGrpSpPr>
      <xdr:grpSpPr>
        <a:xfrm>
          <a:off x="607786" y="707571"/>
          <a:ext cx="6053082" cy="3407709"/>
          <a:chOff x="533400" y="733425"/>
          <a:chExt cx="5811356" cy="3394369"/>
        </a:xfrm>
      </xdr:grpSpPr>
      <xdr:pic>
        <xdr:nvPicPr>
          <xdr:cNvPr id="4" name="Picture 3">
            <a:extLst>
              <a:ext uri="{FF2B5EF4-FFF2-40B4-BE49-F238E27FC236}">
                <a16:creationId xmlns:a16="http://schemas.microsoft.com/office/drawing/2014/main" id="{1957275C-4717-4549-B06E-74BFE66A866B}"/>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5" name="Picture 4">
            <a:extLst>
              <a:ext uri="{FF2B5EF4-FFF2-40B4-BE49-F238E27FC236}">
                <a16:creationId xmlns:a16="http://schemas.microsoft.com/office/drawing/2014/main" id="{73FF862B-E519-4E8A-AF35-1FC71E57EA88}"/>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1</xdr:col>
      <xdr:colOff>0</xdr:colOff>
      <xdr:row>57</xdr:row>
      <xdr:rowOff>25451</xdr:rowOff>
    </xdr:from>
    <xdr:to>
      <xdr:col>10</xdr:col>
      <xdr:colOff>210533</xdr:colOff>
      <xdr:row>71</xdr:row>
      <xdr:rowOff>114412</xdr:rowOff>
    </xdr:to>
    <xdr:grpSp>
      <xdr:nvGrpSpPr>
        <xdr:cNvPr id="6" name="Group 5">
          <a:extLst>
            <a:ext uri="{FF2B5EF4-FFF2-40B4-BE49-F238E27FC236}">
              <a16:creationId xmlns:a16="http://schemas.microsoft.com/office/drawing/2014/main" id="{A498F38C-304C-49C5-9EAF-0E27926DA38E}"/>
            </a:ext>
          </a:extLst>
        </xdr:cNvPr>
        <xdr:cNvGrpSpPr/>
      </xdr:nvGrpSpPr>
      <xdr:grpSpPr>
        <a:xfrm>
          <a:off x="607786" y="13687022"/>
          <a:ext cx="6088818" cy="2628961"/>
          <a:chOff x="537882" y="13429401"/>
          <a:chExt cx="6133108" cy="2709003"/>
        </a:xfrm>
      </xdr:grpSpPr>
      <xdr:pic>
        <xdr:nvPicPr>
          <xdr:cNvPr id="7" name="Picture 6">
            <a:extLst>
              <a:ext uri="{FF2B5EF4-FFF2-40B4-BE49-F238E27FC236}">
                <a16:creationId xmlns:a16="http://schemas.microsoft.com/office/drawing/2014/main" id="{47BC64CE-13F0-4020-AA88-426940B3BC54}"/>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8" name="Picture 7">
            <a:extLst>
              <a:ext uri="{FF2B5EF4-FFF2-40B4-BE49-F238E27FC236}">
                <a16:creationId xmlns:a16="http://schemas.microsoft.com/office/drawing/2014/main" id="{E08BB699-AC4C-4771-93A6-5160833D14BA}"/>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504798</xdr:colOff>
      <xdr:row>55</xdr:row>
      <xdr:rowOff>0</xdr:rowOff>
    </xdr:from>
    <xdr:to>
      <xdr:col>21</xdr:col>
      <xdr:colOff>441299</xdr:colOff>
      <xdr:row>80</xdr:row>
      <xdr:rowOff>159916</xdr:rowOff>
    </xdr:to>
    <xdr:pic>
      <xdr:nvPicPr>
        <xdr:cNvPr id="9" name="Picture 8">
          <a:extLst>
            <a:ext uri="{FF2B5EF4-FFF2-40B4-BE49-F238E27FC236}">
              <a16:creationId xmlns:a16="http://schemas.microsoft.com/office/drawing/2014/main" id="{A3ED2424-1470-4161-9A73-31998D93F34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6398" y="13449300"/>
          <a:ext cx="6216651" cy="4763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9BDFA-32C4-41D5-BDE1-CBF18939B249}">
  <sheetPr codeName="Sheet1"/>
  <dimension ref="C1:K35"/>
  <sheetViews>
    <sheetView tabSelected="1" zoomScaleNormal="100" workbookViewId="0">
      <selection activeCell="D7" sqref="D7"/>
    </sheetView>
  </sheetViews>
  <sheetFormatPr defaultColWidth="8.7265625" defaultRowHeight="14.5" x14ac:dyDescent="0.35"/>
  <cols>
    <col min="1" max="2" width="8.7265625" style="39"/>
    <col min="3" max="3" width="51.1796875" style="39" bestFit="1" customWidth="1"/>
    <col min="4" max="4" width="28.54296875" style="39" customWidth="1"/>
    <col min="5" max="5" width="11.1796875" style="39" bestFit="1" customWidth="1"/>
    <col min="6" max="7" width="11.81640625" style="39" customWidth="1"/>
    <col min="8" max="8" width="12.81640625" style="39" customWidth="1"/>
    <col min="9" max="9" width="13.1796875" style="39" customWidth="1"/>
    <col min="10" max="10" width="17.1796875" style="39" customWidth="1"/>
    <col min="11" max="11" width="18.81640625" style="39" bestFit="1" customWidth="1"/>
    <col min="12" max="16384" width="8.7265625" style="39"/>
  </cols>
  <sheetData>
    <row r="1" spans="3:11" ht="18.5" x14ac:dyDescent="0.45">
      <c r="C1" s="38" t="s">
        <v>180</v>
      </c>
    </row>
    <row r="6" spans="3:11" ht="15" thickBot="1" x14ac:dyDescent="0.4"/>
    <row r="7" spans="3:11" x14ac:dyDescent="0.35">
      <c r="C7" s="40" t="s">
        <v>164</v>
      </c>
      <c r="D7" s="30"/>
    </row>
    <row r="8" spans="3:11" x14ac:dyDescent="0.35">
      <c r="C8" s="41" t="s">
        <v>165</v>
      </c>
      <c r="D8" s="31"/>
    </row>
    <row r="9" spans="3:11" x14ac:dyDescent="0.35">
      <c r="C9" s="41" t="s">
        <v>166</v>
      </c>
      <c r="D9" s="31"/>
    </row>
    <row r="10" spans="3:11" ht="15" thickBot="1" x14ac:dyDescent="0.4">
      <c r="C10" s="42" t="s">
        <v>163</v>
      </c>
      <c r="D10" s="32"/>
    </row>
    <row r="11" spans="3:11" ht="15" thickBot="1" x14ac:dyDescent="0.4"/>
    <row r="12" spans="3:11" x14ac:dyDescent="0.35">
      <c r="C12" s="66" t="s">
        <v>68</v>
      </c>
      <c r="D12" s="67"/>
      <c r="E12" s="67"/>
      <c r="F12" s="67"/>
      <c r="G12" s="67"/>
      <c r="H12" s="67"/>
      <c r="I12" s="67"/>
      <c r="J12" s="67"/>
      <c r="K12" s="68"/>
    </row>
    <row r="13" spans="3:11" ht="29" x14ac:dyDescent="0.35">
      <c r="C13" s="43" t="s">
        <v>167</v>
      </c>
      <c r="D13" s="44" t="s">
        <v>76</v>
      </c>
      <c r="E13" s="45" t="s">
        <v>170</v>
      </c>
      <c r="F13" s="44" t="s">
        <v>168</v>
      </c>
      <c r="G13" s="44" t="s">
        <v>169</v>
      </c>
      <c r="H13" s="44" t="s">
        <v>72</v>
      </c>
      <c r="I13" s="44" t="s">
        <v>73</v>
      </c>
      <c r="J13" s="44" t="s">
        <v>74</v>
      </c>
      <c r="K13" s="57" t="s">
        <v>75</v>
      </c>
    </row>
    <row r="14" spans="3:11" x14ac:dyDescent="0.35">
      <c r="C14" s="46" t="s">
        <v>173</v>
      </c>
      <c r="D14" s="53"/>
      <c r="E14" s="70">
        <f>'M_G Elevator Set 1'!C26</f>
        <v>0</v>
      </c>
      <c r="F14" s="72" t="str">
        <f>'M_G Elevator Set 1'!N4</f>
        <v/>
      </c>
      <c r="G14" s="70" t="str">
        <f>'M_G Elevator Set 1'!N5</f>
        <v/>
      </c>
      <c r="H14" s="55"/>
      <c r="I14" s="55"/>
      <c r="J14" s="47">
        <f t="shared" ref="J14:J19" si="0">I14+H14</f>
        <v>0</v>
      </c>
      <c r="K14" s="74" t="str">
        <f>'M_G Elevator Set 1'!N6</f>
        <v/>
      </c>
    </row>
    <row r="15" spans="3:11" x14ac:dyDescent="0.35">
      <c r="C15" s="46" t="s">
        <v>174</v>
      </c>
      <c r="D15" s="53"/>
      <c r="E15" s="70">
        <f>'M_G Elevator Set 2'!C30</f>
        <v>0</v>
      </c>
      <c r="F15" s="72" t="str">
        <f>'M_G Elevator Set 2'!N4</f>
        <v/>
      </c>
      <c r="G15" s="70" t="str">
        <f>'M_G Elevator Set 2'!N5</f>
        <v/>
      </c>
      <c r="H15" s="55"/>
      <c r="I15" s="55"/>
      <c r="J15" s="47">
        <f t="shared" si="0"/>
        <v>0</v>
      </c>
      <c r="K15" s="74" t="str">
        <f>'M_G Elevator Set 2'!N6</f>
        <v/>
      </c>
    </row>
    <row r="16" spans="3:11" x14ac:dyDescent="0.35">
      <c r="C16" s="46" t="s">
        <v>175</v>
      </c>
      <c r="D16" s="53"/>
      <c r="E16" s="70">
        <f>'M_G Elevator Set 3'!C30</f>
        <v>0</v>
      </c>
      <c r="F16" s="72" t="str">
        <f>'M_G Elevator Set 3'!N4</f>
        <v/>
      </c>
      <c r="G16" s="70" t="str">
        <f>'M_G Elevator Set 3'!N5</f>
        <v/>
      </c>
      <c r="H16" s="55"/>
      <c r="I16" s="55"/>
      <c r="J16" s="47">
        <f t="shared" si="0"/>
        <v>0</v>
      </c>
      <c r="K16" s="74" t="str">
        <f>'M_G Elevator Set 3'!N6</f>
        <v/>
      </c>
    </row>
    <row r="17" spans="3:11" x14ac:dyDescent="0.35">
      <c r="C17" s="46" t="s">
        <v>69</v>
      </c>
      <c r="D17" s="53"/>
      <c r="E17" s="70">
        <f>'SCR or PWM Elevator Set 1'!C30</f>
        <v>0</v>
      </c>
      <c r="F17" s="72" t="str">
        <f>'SCR or PWM Elevator Set 1'!N4</f>
        <v/>
      </c>
      <c r="G17" s="72" t="str">
        <f>'SCR or PWM Elevator Set 1'!N5</f>
        <v/>
      </c>
      <c r="H17" s="55"/>
      <c r="I17" s="55"/>
      <c r="J17" s="47">
        <f t="shared" si="0"/>
        <v>0</v>
      </c>
      <c r="K17" s="74" t="str">
        <f>'SCR or PWM Elevator Set 1'!N6</f>
        <v/>
      </c>
    </row>
    <row r="18" spans="3:11" x14ac:dyDescent="0.35">
      <c r="C18" s="46" t="s">
        <v>70</v>
      </c>
      <c r="D18" s="53"/>
      <c r="E18" s="70">
        <f>'SCR or PWM Elevator Set 2'!C30</f>
        <v>0</v>
      </c>
      <c r="F18" s="72" t="str">
        <f>'SCR or PWM Elevator Set 2'!N4</f>
        <v/>
      </c>
      <c r="G18" s="72" t="str">
        <f>'SCR or PWM Elevator Set 2'!N5</f>
        <v/>
      </c>
      <c r="H18" s="55"/>
      <c r="I18" s="55"/>
      <c r="J18" s="47">
        <f t="shared" si="0"/>
        <v>0</v>
      </c>
      <c r="K18" s="74" t="str">
        <f>'SCR or PWM Elevator Set 2'!N6</f>
        <v/>
      </c>
    </row>
    <row r="19" spans="3:11" ht="15" thickBot="1" x14ac:dyDescent="0.4">
      <c r="C19" s="48" t="s">
        <v>71</v>
      </c>
      <c r="D19" s="54"/>
      <c r="E19" s="71">
        <f>'SCR or PWM Elevator Set 3'!C30</f>
        <v>0</v>
      </c>
      <c r="F19" s="73" t="str">
        <f>'SCR or PWM Elevator Set 3'!N4</f>
        <v/>
      </c>
      <c r="G19" s="73" t="str">
        <f>'SCR or PWM Elevator Set 3'!N5</f>
        <v/>
      </c>
      <c r="H19" s="56"/>
      <c r="I19" s="56"/>
      <c r="J19" s="49">
        <f t="shared" si="0"/>
        <v>0</v>
      </c>
      <c r="K19" s="75" t="str">
        <f>'SCR or PWM Elevator Set 3'!N6</f>
        <v/>
      </c>
    </row>
    <row r="21" spans="3:11" x14ac:dyDescent="0.35">
      <c r="C21" s="50" t="s">
        <v>171</v>
      </c>
    </row>
    <row r="22" spans="3:11" x14ac:dyDescent="0.35">
      <c r="C22" s="39" t="s">
        <v>178</v>
      </c>
    </row>
    <row r="24" spans="3:11" ht="14.5" customHeight="1" x14ac:dyDescent="0.35">
      <c r="C24" s="69" t="s">
        <v>179</v>
      </c>
      <c r="D24" s="69"/>
      <c r="E24" s="69"/>
      <c r="F24" s="69"/>
      <c r="G24" s="69"/>
      <c r="H24" s="69"/>
      <c r="I24" s="69"/>
      <c r="J24" s="69"/>
      <c r="K24" s="69"/>
    </row>
    <row r="25" spans="3:11" x14ac:dyDescent="0.35">
      <c r="C25" s="69"/>
      <c r="D25" s="69"/>
      <c r="E25" s="69"/>
      <c r="F25" s="69"/>
      <c r="G25" s="69"/>
      <c r="H25" s="69"/>
      <c r="I25" s="69"/>
      <c r="J25" s="69"/>
      <c r="K25" s="69"/>
    </row>
    <row r="26" spans="3:11" x14ac:dyDescent="0.35">
      <c r="C26" s="69"/>
      <c r="D26" s="69"/>
      <c r="E26" s="69"/>
      <c r="F26" s="69"/>
      <c r="G26" s="69"/>
      <c r="H26" s="69"/>
      <c r="I26" s="69"/>
      <c r="J26" s="69"/>
      <c r="K26" s="69"/>
    </row>
    <row r="27" spans="3:11" ht="15" customHeight="1" x14ac:dyDescent="0.35">
      <c r="D27" s="51"/>
      <c r="E27" s="51"/>
      <c r="F27" s="51"/>
      <c r="G27" s="51"/>
      <c r="H27" s="51"/>
      <c r="I27" s="51"/>
      <c r="J27" s="51"/>
      <c r="K27" s="51"/>
    </row>
    <row r="28" spans="3:11" x14ac:dyDescent="0.35">
      <c r="C28" s="39" t="s">
        <v>177</v>
      </c>
      <c r="D28" s="51"/>
      <c r="E28" s="51"/>
      <c r="F28" s="51"/>
      <c r="G28" s="51"/>
      <c r="H28" s="51"/>
      <c r="I28" s="51"/>
      <c r="J28" s="51"/>
      <c r="K28" s="51"/>
    </row>
    <row r="29" spans="3:11" x14ac:dyDescent="0.35">
      <c r="C29" s="51" t="s">
        <v>172</v>
      </c>
      <c r="D29" s="52"/>
      <c r="E29" s="52"/>
      <c r="F29" s="52"/>
      <c r="G29" s="52"/>
      <c r="H29" s="52"/>
      <c r="I29" s="52"/>
      <c r="J29" s="52"/>
      <c r="K29" s="52"/>
    </row>
    <row r="30" spans="3:11" x14ac:dyDescent="0.35">
      <c r="C30" s="51" t="s">
        <v>176</v>
      </c>
      <c r="D30" s="52"/>
      <c r="E30" s="52"/>
      <c r="F30" s="52"/>
      <c r="G30" s="52"/>
      <c r="H30" s="52"/>
      <c r="I30" s="52"/>
      <c r="J30" s="52"/>
      <c r="K30" s="52"/>
    </row>
    <row r="31" spans="3:11" x14ac:dyDescent="0.35">
      <c r="C31" s="52"/>
      <c r="D31" s="52"/>
      <c r="E31" s="52"/>
      <c r="F31" s="52"/>
      <c r="G31" s="52"/>
      <c r="H31" s="52"/>
      <c r="I31" s="52"/>
      <c r="J31" s="52"/>
      <c r="K31" s="52"/>
    </row>
    <row r="32" spans="3:11" x14ac:dyDescent="0.35">
      <c r="C32" s="52"/>
      <c r="D32" s="52"/>
      <c r="E32" s="52"/>
      <c r="F32" s="52"/>
      <c r="G32" s="52"/>
      <c r="H32" s="52"/>
      <c r="I32" s="52"/>
      <c r="J32" s="52"/>
      <c r="K32" s="52"/>
    </row>
    <row r="33" spans="3:11" x14ac:dyDescent="0.35">
      <c r="C33" s="52"/>
      <c r="D33" s="52"/>
      <c r="E33" s="52"/>
      <c r="F33" s="52"/>
      <c r="G33" s="52"/>
      <c r="H33" s="52"/>
      <c r="I33" s="52"/>
      <c r="J33" s="52"/>
      <c r="K33" s="52"/>
    </row>
    <row r="34" spans="3:11" x14ac:dyDescent="0.35">
      <c r="C34" s="52"/>
      <c r="D34" s="52"/>
      <c r="E34" s="52"/>
      <c r="F34" s="52"/>
      <c r="G34" s="52"/>
      <c r="H34" s="52"/>
      <c r="I34" s="52"/>
      <c r="J34" s="52"/>
      <c r="K34" s="52"/>
    </row>
    <row r="35" spans="3:11" x14ac:dyDescent="0.35">
      <c r="C35" s="52"/>
      <c r="D35" s="52"/>
      <c r="E35" s="52"/>
      <c r="F35" s="52"/>
      <c r="G35" s="52"/>
      <c r="H35" s="52"/>
      <c r="I35" s="52"/>
      <c r="J35" s="52"/>
      <c r="K35" s="52"/>
    </row>
  </sheetData>
  <sheetProtection algorithmName="SHA-512" hashValue="Ty6q2X/iXZYrvwD7JKG2Mfgk73vV7xxguWT4KtYu2TpG9ivUz2HBXB0V842VKhtTOFJEhBvWEYYceAsM0dt98w==" saltValue="oGaSm90KH95Uxj8qdZzrJw==" spinCount="100000" sheet="1" objects="1" selectLockedCells="1"/>
  <mergeCells count="2">
    <mergeCell ref="C12:K12"/>
    <mergeCell ref="C24:K26"/>
  </mergeCells>
  <conditionalFormatting sqref="D7:D9 D14:D19 H14:I19">
    <cfRule type="expression" dxfId="1" priority="2">
      <formula>D7=""</formula>
    </cfRule>
  </conditionalFormatting>
  <conditionalFormatting sqref="D10">
    <cfRule type="expression" dxfId="0" priority="1">
      <formula>D10=""</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259ECE5-E302-41BB-8F5B-FDE7B6BAF65E}">
          <x14:formula1>
            <xm:f>Buildings!$A$1:$A$63</xm:f>
          </x14:formula1>
          <xm:sqref>D10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99B94-A17E-4848-94B7-2AF69FC261C2}">
  <sheetPr codeName="Sheet10"/>
  <dimension ref="C11:D13"/>
  <sheetViews>
    <sheetView workbookViewId="0">
      <selection activeCell="D13" sqref="D13"/>
    </sheetView>
  </sheetViews>
  <sheetFormatPr defaultRowHeight="14.5" x14ac:dyDescent="0.35"/>
  <sheetData>
    <row r="11" spans="3:4" x14ac:dyDescent="0.35">
      <c r="C11" t="s">
        <v>26</v>
      </c>
      <c r="D11">
        <v>1</v>
      </c>
    </row>
    <row r="12" spans="3:4" x14ac:dyDescent="0.35">
      <c r="C12" t="s">
        <v>27</v>
      </c>
      <c r="D12">
        <v>0</v>
      </c>
    </row>
    <row r="13" spans="3:4" x14ac:dyDescent="0.35">
      <c r="C13" t="s">
        <v>28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5032-97F1-4B84-AC84-26C8F5228D6C}">
  <sheetPr codeName="Sheet2"/>
  <dimension ref="A1"/>
  <sheetViews>
    <sheetView topLeftCell="A7" zoomScale="55" zoomScaleNormal="55" workbookViewId="0">
      <selection activeCell="B1" sqref="B1"/>
    </sheetView>
  </sheetViews>
  <sheetFormatPr defaultColWidth="9.1796875" defaultRowHeight="14.5" x14ac:dyDescent="0.35"/>
  <cols>
    <col min="1" max="16384" width="9.1796875" style="19"/>
  </cols>
  <sheetData/>
  <sheetProtection algorithmName="SHA-512" hashValue="7pmcj40lG4fKkZRwqpIZBIcJB0PAYgzZ/4pKRXMNWd9XrrDrW8UUF28A36RzOBEBQUeW6eEwIH0kD6ijl3dJfw==" saltValue="nYx7TDDD9EnTFbkZX2gdeQ==" spinCount="100000" sheet="1" selectLockedCell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178E0-FDEF-4B0F-BCB7-FFBDCD6D865F}">
  <sheetPr codeName="Sheet3"/>
  <dimension ref="B2:AA51"/>
  <sheetViews>
    <sheetView zoomScale="70" zoomScaleNormal="70" workbookViewId="0">
      <selection activeCell="C26" sqref="C26"/>
    </sheetView>
  </sheetViews>
  <sheetFormatPr defaultColWidth="8.7265625" defaultRowHeight="14.5" x14ac:dyDescent="0.35"/>
  <cols>
    <col min="1" max="1" width="8.7265625" style="1"/>
    <col min="2" max="2" width="16.54296875" style="1" customWidth="1"/>
    <col min="3" max="12" width="8.7265625" style="1"/>
    <col min="13" max="13" width="13.453125" style="1" customWidth="1"/>
    <col min="14" max="14" width="15.453125" style="1" bestFit="1" customWidth="1"/>
    <col min="15" max="15" width="3.1796875" style="1" customWidth="1"/>
    <col min="16" max="16" width="15.81640625" style="1" bestFit="1" customWidth="1"/>
    <col min="17" max="17" width="8.7265625" style="1"/>
    <col min="18" max="18" width="3.1796875" style="1" customWidth="1"/>
    <col min="19" max="19" width="11.7265625" style="1" bestFit="1" customWidth="1"/>
    <col min="20" max="20" width="15.1796875" style="1" bestFit="1" customWidth="1"/>
    <col min="21" max="21" width="3.1796875" style="1" customWidth="1"/>
    <col min="22" max="22" width="13.1796875" style="1" bestFit="1" customWidth="1"/>
    <col min="23" max="23" width="9.81640625" style="1" bestFit="1" customWidth="1"/>
    <col min="24" max="24" width="3.1796875" style="1" customWidth="1"/>
    <col min="25" max="25" width="13.54296875" style="1" bestFit="1" customWidth="1"/>
    <col min="26" max="26" width="10.7265625" style="1" bestFit="1" customWidth="1"/>
    <col min="27" max="16384" width="8.7265625" style="1"/>
  </cols>
  <sheetData>
    <row r="2" spans="2:27" ht="18" x14ac:dyDescent="0.4">
      <c r="B2" s="2" t="s">
        <v>0</v>
      </c>
    </row>
    <row r="3" spans="2:27" ht="23.5" thickBot="1" x14ac:dyDescent="0.55000000000000004">
      <c r="M3" s="5" t="s">
        <v>8</v>
      </c>
      <c r="N3" s="3"/>
      <c r="O3" s="3"/>
      <c r="P3" s="3"/>
      <c r="Q3" s="3"/>
      <c r="R3" s="3"/>
      <c r="S3" s="3"/>
      <c r="T3" s="3"/>
      <c r="U3" s="3"/>
      <c r="V3" s="3"/>
      <c r="W3" s="3"/>
      <c r="X3" s="3"/>
      <c r="Y3" s="3"/>
      <c r="Z3" s="3"/>
      <c r="AA3" s="3"/>
    </row>
    <row r="4" spans="2:27" ht="18.5" thickBot="1" x14ac:dyDescent="0.45">
      <c r="M4" s="61" t="s">
        <v>1</v>
      </c>
      <c r="N4" s="58" t="str">
        <f>IF(N9=0,"",N9*(N10-N11+(N12*N13)))</f>
        <v/>
      </c>
      <c r="O4" s="7"/>
      <c r="P4" s="7"/>
      <c r="Q4" s="7"/>
      <c r="R4" s="7"/>
      <c r="S4" s="7"/>
      <c r="T4" s="7"/>
      <c r="U4" s="7"/>
      <c r="V4" s="7"/>
      <c r="W4" s="7"/>
      <c r="X4" s="7"/>
      <c r="Y4" s="7"/>
      <c r="Z4" s="8"/>
      <c r="AA4" s="3"/>
    </row>
    <row r="5" spans="2:27" ht="18.5" thickBot="1" x14ac:dyDescent="0.45">
      <c r="M5" s="62" t="s">
        <v>2</v>
      </c>
      <c r="N5" s="59" t="str">
        <f>IF(N9=0,"",N9*((Z11*0.746*Z12)/Z13-((Z14*(1-Z15)*Z16*0.746*Z17)/(33000*Z18*Z19))))</f>
        <v/>
      </c>
      <c r="O5" s="4"/>
      <c r="P5" s="4"/>
      <c r="Q5" s="4"/>
      <c r="R5" s="4"/>
      <c r="S5" s="4"/>
      <c r="T5" s="4"/>
      <c r="U5" s="4"/>
      <c r="V5" s="4"/>
      <c r="W5" s="4"/>
      <c r="X5" s="4"/>
      <c r="Y5" s="4"/>
      <c r="Z5" s="10"/>
      <c r="AA5" s="3"/>
    </row>
    <row r="6" spans="2:27" ht="18.5" thickBot="1" x14ac:dyDescent="0.45">
      <c r="M6" s="62" t="s">
        <v>32</v>
      </c>
      <c r="N6" s="60" t="str">
        <f>IF(N4="","",N4*0.25)</f>
        <v/>
      </c>
      <c r="O6" s="4"/>
      <c r="P6" s="4"/>
      <c r="Q6" s="4"/>
      <c r="R6" s="4"/>
      <c r="S6" s="4"/>
      <c r="T6" s="4"/>
      <c r="U6" s="4"/>
      <c r="V6" s="4"/>
      <c r="W6" s="4"/>
      <c r="X6" s="4"/>
      <c r="Y6" s="4"/>
      <c r="Z6" s="10"/>
      <c r="AA6" s="3"/>
    </row>
    <row r="7" spans="2:27" ht="18" x14ac:dyDescent="0.4">
      <c r="M7" s="11"/>
      <c r="N7" s="33"/>
      <c r="O7" s="4"/>
      <c r="P7" s="4"/>
      <c r="Q7" s="4"/>
      <c r="R7" s="4"/>
      <c r="S7" s="4"/>
      <c r="T7" s="4"/>
      <c r="U7" s="4"/>
      <c r="V7" s="4"/>
      <c r="W7" s="4"/>
      <c r="X7" s="4"/>
      <c r="Y7" s="4"/>
      <c r="Z7" s="10"/>
      <c r="AA7" s="3"/>
    </row>
    <row r="8" spans="2:27" ht="18" x14ac:dyDescent="0.4">
      <c r="M8" s="11" t="s">
        <v>3</v>
      </c>
      <c r="N8" s="33"/>
      <c r="O8" s="4"/>
      <c r="P8" s="4"/>
      <c r="Q8" s="4"/>
      <c r="R8" s="4"/>
      <c r="S8" s="4"/>
      <c r="T8" s="4"/>
      <c r="U8" s="4"/>
      <c r="V8" s="4"/>
      <c r="W8" s="4"/>
      <c r="X8" s="4"/>
      <c r="Y8" s="4"/>
      <c r="Z8" s="10"/>
      <c r="AA8" s="3"/>
    </row>
    <row r="9" spans="2:27" ht="18" x14ac:dyDescent="0.4">
      <c r="M9" s="11" t="s">
        <v>5</v>
      </c>
      <c r="N9" s="33">
        <f>C26</f>
        <v>0</v>
      </c>
      <c r="O9" s="4"/>
      <c r="P9" s="4"/>
      <c r="Q9" s="4"/>
      <c r="R9" s="4"/>
      <c r="S9" s="4"/>
      <c r="T9" s="4"/>
      <c r="U9" s="4"/>
      <c r="V9" s="4"/>
      <c r="W9" s="4"/>
      <c r="X9" s="4"/>
      <c r="Y9" s="4"/>
      <c r="Z9" s="10"/>
      <c r="AA9" s="3"/>
    </row>
    <row r="10" spans="2:27" ht="21" x14ac:dyDescent="0.55000000000000004">
      <c r="M10" s="11" t="s">
        <v>35</v>
      </c>
      <c r="N10" s="34" t="e">
        <f>(((Q11*(1-Q12)*Q13)/(33000*Q14))*(1/Q15)*0.746*Q16*Q17)+(((Q18*0.746*Q19)/Q15)*(8760-Q17)*Q20)</f>
        <v>#DIV/0!</v>
      </c>
      <c r="O10" s="4"/>
      <c r="P10" s="4" t="s">
        <v>35</v>
      </c>
      <c r="Q10" s="4"/>
      <c r="R10" s="4"/>
      <c r="S10" s="4" t="s">
        <v>36</v>
      </c>
      <c r="T10" s="4"/>
      <c r="U10" s="4"/>
      <c r="V10" s="4" t="s">
        <v>37</v>
      </c>
      <c r="W10" s="4"/>
      <c r="X10" s="4"/>
      <c r="Y10" s="4" t="s">
        <v>2</v>
      </c>
      <c r="Z10" s="10"/>
      <c r="AA10" s="3"/>
    </row>
    <row r="11" spans="2:27" ht="21" x14ac:dyDescent="0.55000000000000004">
      <c r="M11" s="11" t="s">
        <v>36</v>
      </c>
      <c r="N11" s="34" t="e">
        <f>((T11*(1-T12)*T13)/(33000*T14)*(1/T15)*0.746*T16*T17)</f>
        <v>#DIV/0!</v>
      </c>
      <c r="O11" s="4"/>
      <c r="P11" s="4" t="s">
        <v>38</v>
      </c>
      <c r="Q11" s="36">
        <f>C28</f>
        <v>0</v>
      </c>
      <c r="R11" s="4"/>
      <c r="S11" s="4" t="s">
        <v>46</v>
      </c>
      <c r="T11" s="36">
        <f>C29</f>
        <v>0</v>
      </c>
      <c r="U11" s="4"/>
      <c r="V11" s="4" t="s">
        <v>46</v>
      </c>
      <c r="W11" s="36">
        <f>C29</f>
        <v>0</v>
      </c>
      <c r="X11" s="4"/>
      <c r="Y11" s="4" t="s">
        <v>9</v>
      </c>
      <c r="Z11" s="37">
        <f>C46</f>
        <v>0</v>
      </c>
      <c r="AA11" s="3"/>
    </row>
    <row r="12" spans="2:27" ht="21" x14ac:dyDescent="0.55000000000000004">
      <c r="M12" s="11" t="s">
        <v>6</v>
      </c>
      <c r="N12" s="33">
        <f>C27</f>
        <v>0</v>
      </c>
      <c r="O12" s="4"/>
      <c r="P12" s="4" t="s">
        <v>39</v>
      </c>
      <c r="Q12" s="36">
        <f>C30</f>
        <v>0</v>
      </c>
      <c r="R12" s="4"/>
      <c r="S12" s="4" t="s">
        <v>47</v>
      </c>
      <c r="T12" s="36">
        <f>C31</f>
        <v>0</v>
      </c>
      <c r="U12" s="4"/>
      <c r="V12" s="4" t="s">
        <v>47</v>
      </c>
      <c r="W12" s="36">
        <f>C31</f>
        <v>0</v>
      </c>
      <c r="X12" s="4"/>
      <c r="Y12" s="4" t="s">
        <v>52</v>
      </c>
      <c r="Z12" s="37">
        <f>C50</f>
        <v>0.9</v>
      </c>
      <c r="AA12" s="3"/>
    </row>
    <row r="13" spans="2:27" ht="21" x14ac:dyDescent="0.55000000000000004">
      <c r="M13" s="11" t="s">
        <v>37</v>
      </c>
      <c r="N13" s="34">
        <f>((W11*(1-W12)*W13*W14*0.746)/33000)*W15*W16*W17</f>
        <v>0</v>
      </c>
      <c r="O13" s="4"/>
      <c r="P13" s="4" t="s">
        <v>40</v>
      </c>
      <c r="Q13" s="36">
        <f>C32</f>
        <v>0</v>
      </c>
      <c r="R13" s="4"/>
      <c r="S13" s="4" t="s">
        <v>48</v>
      </c>
      <c r="T13" s="36">
        <f>C33</f>
        <v>0</v>
      </c>
      <c r="U13" s="4"/>
      <c r="V13" s="4" t="s">
        <v>48</v>
      </c>
      <c r="W13" s="36">
        <f>C33</f>
        <v>0</v>
      </c>
      <c r="X13" s="4"/>
      <c r="Y13" s="4" t="s">
        <v>42</v>
      </c>
      <c r="Z13" s="37">
        <f>C34</f>
        <v>0</v>
      </c>
      <c r="AA13" s="3"/>
    </row>
    <row r="14" spans="2:27" ht="21" x14ac:dyDescent="0.55000000000000004">
      <c r="M14" s="11"/>
      <c r="N14" s="33"/>
      <c r="O14" s="4"/>
      <c r="P14" s="4" t="s">
        <v>41</v>
      </c>
      <c r="Q14" s="36">
        <f>C42</f>
        <v>0.9</v>
      </c>
      <c r="R14" s="4"/>
      <c r="S14" s="4" t="s">
        <v>41</v>
      </c>
      <c r="T14" s="36">
        <f>C42</f>
        <v>0.9</v>
      </c>
      <c r="U14" s="4"/>
      <c r="V14" s="4" t="s">
        <v>49</v>
      </c>
      <c r="W14" s="36">
        <f>C38</f>
        <v>0</v>
      </c>
      <c r="X14" s="4"/>
      <c r="Y14" s="4" t="s">
        <v>46</v>
      </c>
      <c r="Z14" s="37">
        <f>C29</f>
        <v>0</v>
      </c>
      <c r="AA14" s="3"/>
    </row>
    <row r="15" spans="2:27" ht="21" x14ac:dyDescent="0.55000000000000004">
      <c r="M15" s="11"/>
      <c r="N15" s="33"/>
      <c r="O15" s="4"/>
      <c r="P15" s="4" t="s">
        <v>42</v>
      </c>
      <c r="Q15" s="36">
        <f>C34</f>
        <v>0</v>
      </c>
      <c r="R15" s="4"/>
      <c r="S15" s="4" t="s">
        <v>49</v>
      </c>
      <c r="T15" s="36">
        <f>C38</f>
        <v>0</v>
      </c>
      <c r="U15" s="4"/>
      <c r="V15" s="4" t="s">
        <v>50</v>
      </c>
      <c r="W15" s="36">
        <f>C43</f>
        <v>0.5</v>
      </c>
      <c r="X15" s="4"/>
      <c r="Y15" s="4" t="s">
        <v>47</v>
      </c>
      <c r="Z15" s="37">
        <f>C31</f>
        <v>0</v>
      </c>
      <c r="AA15" s="3"/>
    </row>
    <row r="16" spans="2:27" ht="21" x14ac:dyDescent="0.55000000000000004">
      <c r="M16" s="11"/>
      <c r="N16" s="33"/>
      <c r="O16" s="4"/>
      <c r="P16" s="4" t="s">
        <v>43</v>
      </c>
      <c r="Q16" s="36">
        <f>C44</f>
        <v>0.35</v>
      </c>
      <c r="R16" s="4"/>
      <c r="S16" s="4" t="s">
        <v>43</v>
      </c>
      <c r="T16" s="36">
        <f>C44</f>
        <v>0.35</v>
      </c>
      <c r="U16" s="4"/>
      <c r="V16" s="4" t="s">
        <v>51</v>
      </c>
      <c r="W16" s="36">
        <f>C49</f>
        <v>0.5</v>
      </c>
      <c r="X16" s="4"/>
      <c r="Y16" s="4" t="s">
        <v>48</v>
      </c>
      <c r="Z16" s="37">
        <f>C33</f>
        <v>0</v>
      </c>
      <c r="AA16" s="3"/>
    </row>
    <row r="17" spans="2:27" ht="21" x14ac:dyDescent="0.55000000000000004">
      <c r="M17" s="11"/>
      <c r="N17" s="33"/>
      <c r="O17" s="4"/>
      <c r="P17" s="4" t="s">
        <v>7</v>
      </c>
      <c r="Q17" s="36">
        <f>C45</f>
        <v>0</v>
      </c>
      <c r="R17" s="4"/>
      <c r="S17" s="4" t="s">
        <v>7</v>
      </c>
      <c r="T17" s="36">
        <f>C45</f>
        <v>0</v>
      </c>
      <c r="U17" s="4"/>
      <c r="V17" s="4" t="s">
        <v>7</v>
      </c>
      <c r="W17" s="36">
        <f>C45</f>
        <v>0</v>
      </c>
      <c r="X17" s="4"/>
      <c r="Y17" s="4" t="s">
        <v>53</v>
      </c>
      <c r="Z17" s="37">
        <f>C51</f>
        <v>0.75</v>
      </c>
      <c r="AA17" s="3"/>
    </row>
    <row r="18" spans="2:27" ht="21" x14ac:dyDescent="0.55000000000000004">
      <c r="M18" s="11"/>
      <c r="N18" s="33"/>
      <c r="O18" s="4"/>
      <c r="P18" s="4" t="s">
        <v>9</v>
      </c>
      <c r="Q18" s="36">
        <f>C46</f>
        <v>0</v>
      </c>
      <c r="R18" s="4"/>
      <c r="S18" s="4"/>
      <c r="T18" s="4"/>
      <c r="U18" s="4"/>
      <c r="V18" s="4"/>
      <c r="W18" s="4"/>
      <c r="X18" s="4"/>
      <c r="Y18" s="4" t="s">
        <v>41</v>
      </c>
      <c r="Z18" s="37">
        <f>C42</f>
        <v>0.9</v>
      </c>
      <c r="AA18" s="3"/>
    </row>
    <row r="19" spans="2:27" ht="21" x14ac:dyDescent="0.55000000000000004">
      <c r="M19" s="11"/>
      <c r="N19" s="33"/>
      <c r="O19" s="4"/>
      <c r="P19" s="4" t="s">
        <v>44</v>
      </c>
      <c r="Q19" s="36">
        <f>C47</f>
        <v>0.11</v>
      </c>
      <c r="R19" s="4"/>
      <c r="S19" s="4"/>
      <c r="T19" s="4"/>
      <c r="U19" s="4"/>
      <c r="V19" s="4"/>
      <c r="W19" s="4"/>
      <c r="X19" s="4"/>
      <c r="Y19" s="4" t="s">
        <v>49</v>
      </c>
      <c r="Z19" s="37">
        <f>C38</f>
        <v>0</v>
      </c>
      <c r="AA19" s="3"/>
    </row>
    <row r="20" spans="2:27" ht="21" x14ac:dyDescent="0.55000000000000004">
      <c r="M20" s="11"/>
      <c r="N20" s="33"/>
      <c r="O20" s="4"/>
      <c r="P20" s="4" t="s">
        <v>45</v>
      </c>
      <c r="Q20" s="36">
        <f>C48</f>
        <v>0</v>
      </c>
      <c r="R20" s="4"/>
      <c r="S20" s="4"/>
      <c r="T20" s="4"/>
      <c r="U20" s="4"/>
      <c r="V20" s="4"/>
      <c r="W20" s="4"/>
      <c r="X20" s="4"/>
      <c r="Y20" s="4"/>
      <c r="Z20" s="10"/>
      <c r="AA20" s="3"/>
    </row>
    <row r="21" spans="2:27" ht="18.5" thickBot="1" x14ac:dyDescent="0.45">
      <c r="M21" s="12"/>
      <c r="N21" s="35"/>
      <c r="O21" s="13"/>
      <c r="P21" s="13"/>
      <c r="Q21" s="13"/>
      <c r="R21" s="13"/>
      <c r="S21" s="13"/>
      <c r="T21" s="13"/>
      <c r="U21" s="13"/>
      <c r="V21" s="13"/>
      <c r="W21" s="13"/>
      <c r="X21" s="13"/>
      <c r="Y21" s="13"/>
      <c r="Z21" s="14"/>
      <c r="AA21" s="3"/>
    </row>
    <row r="23" spans="2:27" ht="18" x14ac:dyDescent="0.4">
      <c r="B23" s="3" t="s">
        <v>3</v>
      </c>
      <c r="C23" s="15"/>
      <c r="D23" s="3" t="s">
        <v>4</v>
      </c>
      <c r="E23" s="3"/>
    </row>
    <row r="24" spans="2:27" ht="18" x14ac:dyDescent="0.4">
      <c r="B24" s="3" t="s">
        <v>1</v>
      </c>
      <c r="C24" s="18"/>
      <c r="D24" s="3" t="s">
        <v>11</v>
      </c>
      <c r="E24" s="3"/>
    </row>
    <row r="25" spans="2:27" ht="18" x14ac:dyDescent="0.4">
      <c r="B25" s="3" t="s">
        <v>2</v>
      </c>
      <c r="C25" s="18"/>
      <c r="D25" s="3" t="s">
        <v>12</v>
      </c>
      <c r="E25" s="3"/>
    </row>
    <row r="26" spans="2:27" ht="18" x14ac:dyDescent="0.4">
      <c r="B26" s="3" t="s">
        <v>13</v>
      </c>
      <c r="C26" s="16"/>
      <c r="D26" s="3" t="s">
        <v>14</v>
      </c>
      <c r="E26" s="3"/>
    </row>
    <row r="27" spans="2:27" ht="18" x14ac:dyDescent="0.4">
      <c r="B27" s="3" t="s">
        <v>6</v>
      </c>
      <c r="C27" s="16"/>
      <c r="D27" s="3" t="s">
        <v>29</v>
      </c>
      <c r="E27" s="3"/>
    </row>
    <row r="28" spans="2:27" ht="21" x14ac:dyDescent="0.55000000000000004">
      <c r="B28" s="4" t="s">
        <v>38</v>
      </c>
      <c r="C28" s="17"/>
      <c r="D28" s="3" t="s">
        <v>30</v>
      </c>
      <c r="E28" s="3"/>
    </row>
    <row r="29" spans="2:27" ht="21" x14ac:dyDescent="0.55000000000000004">
      <c r="B29" s="4" t="s">
        <v>46</v>
      </c>
      <c r="C29" s="17"/>
      <c r="D29" s="3" t="s">
        <v>31</v>
      </c>
      <c r="E29" s="3"/>
    </row>
    <row r="30" spans="2:27" ht="21" x14ac:dyDescent="0.55000000000000004">
      <c r="B30" s="4" t="s">
        <v>39</v>
      </c>
      <c r="C30" s="17"/>
      <c r="D30" s="3" t="s">
        <v>23</v>
      </c>
      <c r="E30" s="3"/>
    </row>
    <row r="31" spans="2:27" ht="21" x14ac:dyDescent="0.55000000000000004">
      <c r="B31" s="4" t="s">
        <v>47</v>
      </c>
      <c r="C31" s="17"/>
      <c r="D31" s="3" t="s">
        <v>22</v>
      </c>
      <c r="E31" s="3"/>
    </row>
    <row r="32" spans="2:27" ht="21" x14ac:dyDescent="0.55000000000000004">
      <c r="B32" s="4" t="s">
        <v>40</v>
      </c>
      <c r="C32" s="17"/>
      <c r="D32" s="3" t="s">
        <v>15</v>
      </c>
      <c r="E32" s="3"/>
    </row>
    <row r="33" spans="2:5" ht="21" x14ac:dyDescent="0.55000000000000004">
      <c r="B33" s="4" t="s">
        <v>48</v>
      </c>
      <c r="C33" s="17"/>
      <c r="D33" s="3" t="s">
        <v>15</v>
      </c>
      <c r="E33" s="3"/>
    </row>
    <row r="34" spans="2:5" ht="21" x14ac:dyDescent="0.55000000000000004">
      <c r="B34" s="4" t="s">
        <v>42</v>
      </c>
      <c r="C34" s="26">
        <f>C35*C36*C37</f>
        <v>0</v>
      </c>
      <c r="D34" s="3" t="s">
        <v>33</v>
      </c>
      <c r="E34" s="3"/>
    </row>
    <row r="35" spans="2:5" ht="21" x14ac:dyDescent="0.55000000000000004">
      <c r="B35" s="4" t="s">
        <v>61</v>
      </c>
      <c r="C35" s="17"/>
      <c r="D35" s="3" t="s">
        <v>62</v>
      </c>
      <c r="E35" s="3"/>
    </row>
    <row r="36" spans="2:5" ht="21" x14ac:dyDescent="0.55000000000000004">
      <c r="B36" s="4" t="s">
        <v>64</v>
      </c>
      <c r="C36" s="26">
        <v>1</v>
      </c>
      <c r="D36" s="3" t="s">
        <v>181</v>
      </c>
      <c r="E36" s="3"/>
    </row>
    <row r="37" spans="2:5" ht="21" x14ac:dyDescent="0.55000000000000004">
      <c r="B37" s="4" t="s">
        <v>63</v>
      </c>
      <c r="C37" s="26">
        <v>0.85</v>
      </c>
      <c r="D37" s="3" t="s">
        <v>16</v>
      </c>
      <c r="E37" s="3"/>
    </row>
    <row r="38" spans="2:5" ht="21" x14ac:dyDescent="0.55000000000000004">
      <c r="B38" s="4" t="s">
        <v>49</v>
      </c>
      <c r="C38" s="25">
        <f>C39*C40*C41</f>
        <v>0</v>
      </c>
      <c r="D38" s="3" t="s">
        <v>34</v>
      </c>
      <c r="E38" s="3"/>
    </row>
    <row r="39" spans="2:5" ht="21" x14ac:dyDescent="0.55000000000000004">
      <c r="B39" s="4" t="s">
        <v>54</v>
      </c>
      <c r="C39" s="16"/>
      <c r="D39" s="3" t="s">
        <v>58</v>
      </c>
      <c r="E39" s="3"/>
    </row>
    <row r="40" spans="2:5" ht="21" x14ac:dyDescent="0.55000000000000004">
      <c r="B40" s="4" t="s">
        <v>55</v>
      </c>
      <c r="C40" s="16"/>
      <c r="D40" s="3" t="s">
        <v>59</v>
      </c>
      <c r="E40" s="3"/>
    </row>
    <row r="41" spans="2:5" ht="21" x14ac:dyDescent="0.55000000000000004">
      <c r="B41" s="4" t="s">
        <v>56</v>
      </c>
      <c r="C41" s="16"/>
      <c r="D41" s="3" t="s">
        <v>60</v>
      </c>
      <c r="E41" s="3"/>
    </row>
    <row r="42" spans="2:5" ht="21" x14ac:dyDescent="0.55000000000000004">
      <c r="B42" s="4" t="s">
        <v>57</v>
      </c>
      <c r="C42" s="29">
        <v>0.9</v>
      </c>
      <c r="D42" s="3" t="s">
        <v>67</v>
      </c>
      <c r="E42" s="3"/>
    </row>
    <row r="43" spans="2:5" ht="21" x14ac:dyDescent="0.55000000000000004">
      <c r="B43" s="4" t="s">
        <v>50</v>
      </c>
      <c r="C43" s="26">
        <v>0.5</v>
      </c>
      <c r="D43" s="3" t="s">
        <v>24</v>
      </c>
      <c r="E43" s="3"/>
    </row>
    <row r="44" spans="2:5" ht="21" x14ac:dyDescent="0.55000000000000004">
      <c r="B44" s="4" t="s">
        <v>43</v>
      </c>
      <c r="C44" s="26">
        <v>0.35</v>
      </c>
      <c r="D44" s="3" t="s">
        <v>17</v>
      </c>
      <c r="E44" s="3"/>
    </row>
    <row r="45" spans="2:5" ht="18" x14ac:dyDescent="0.4">
      <c r="B45" s="3" t="s">
        <v>7</v>
      </c>
      <c r="C45" s="17"/>
      <c r="D45" s="3" t="s">
        <v>25</v>
      </c>
      <c r="E45" s="3"/>
    </row>
    <row r="46" spans="2:5" ht="18" x14ac:dyDescent="0.4">
      <c r="B46" s="3" t="s">
        <v>9</v>
      </c>
      <c r="C46" s="17"/>
      <c r="D46" s="3" t="s">
        <v>66</v>
      </c>
      <c r="E46" s="3"/>
    </row>
    <row r="47" spans="2:5" ht="21" x14ac:dyDescent="0.55000000000000004">
      <c r="B47" s="4" t="s">
        <v>44</v>
      </c>
      <c r="C47" s="26">
        <v>0.11</v>
      </c>
      <c r="D47" s="3" t="s">
        <v>18</v>
      </c>
      <c r="E47" s="3"/>
    </row>
    <row r="48" spans="2:5" ht="21" x14ac:dyDescent="0.55000000000000004">
      <c r="B48" s="4" t="s">
        <v>45</v>
      </c>
      <c r="C48" s="17"/>
      <c r="D48" s="3" t="s">
        <v>65</v>
      </c>
      <c r="E48" s="3"/>
    </row>
    <row r="49" spans="2:5" ht="21" x14ac:dyDescent="0.55000000000000004">
      <c r="B49" s="4" t="s">
        <v>51</v>
      </c>
      <c r="C49" s="26">
        <v>0.5</v>
      </c>
      <c r="D49" s="3" t="s">
        <v>19</v>
      </c>
      <c r="E49" s="3"/>
    </row>
    <row r="50" spans="2:5" ht="21" x14ac:dyDescent="0.55000000000000004">
      <c r="B50" s="4" t="s">
        <v>52</v>
      </c>
      <c r="C50" s="26">
        <v>0.9</v>
      </c>
      <c r="D50" s="3" t="s">
        <v>20</v>
      </c>
      <c r="E50" s="3"/>
    </row>
    <row r="51" spans="2:5" ht="21" x14ac:dyDescent="0.55000000000000004">
      <c r="B51" s="4" t="s">
        <v>53</v>
      </c>
      <c r="C51" s="26">
        <v>0.75</v>
      </c>
      <c r="D51" s="3" t="s">
        <v>21</v>
      </c>
      <c r="E51" s="3"/>
    </row>
  </sheetData>
  <sheetProtection algorithmName="SHA-512" hashValue="PeKYZeCJDP3ElrxwcqO2BaKnuMA7k8HZX3sIhoe4CnRWQuq1dXHB0wg47UVtKb8J/g25MDI16EeZb95Y1WRRaA==" saltValue="JENwxrZ0fdBBe7Dke2C6hA==" spinCount="100000" sheet="1" selectLockedCells="1"/>
  <pageMargins left="0.7" right="0.7" top="0.75" bottom="0.75" header="0.3" footer="0.3"/>
  <pageSetup orientation="portrait" r:id="rId1"/>
  <ignoredErrors>
    <ignoredError sqref="Q14:Q15 T15 W16"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CA2ACB3-26B6-4769-AB90-A6E729A3F884}">
          <x14:formula1>
            <xm:f>LIST!$D$11:$D$12</xm:f>
          </x14:formula1>
          <xm:sqref>C27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5B356-4702-4811-B7F2-1B1EF56BE492}">
  <sheetPr codeName="Sheet4"/>
  <dimension ref="B2:AA51"/>
  <sheetViews>
    <sheetView zoomScale="70" zoomScaleNormal="70" workbookViewId="0">
      <selection activeCell="C26" sqref="C26"/>
    </sheetView>
  </sheetViews>
  <sheetFormatPr defaultColWidth="8.7265625" defaultRowHeight="14.5" x14ac:dyDescent="0.35"/>
  <cols>
    <col min="1" max="1" width="8.7265625" style="1"/>
    <col min="2" max="2" width="16.54296875" style="1" customWidth="1"/>
    <col min="3" max="12" width="8.7265625" style="1"/>
    <col min="13" max="13" width="13.453125" style="1" customWidth="1"/>
    <col min="14" max="14" width="15.453125" style="1" bestFit="1" customWidth="1"/>
    <col min="15" max="15" width="3.1796875" style="1" customWidth="1"/>
    <col min="16" max="16" width="15.81640625" style="1" bestFit="1" customWidth="1"/>
    <col min="17" max="17" width="8.7265625" style="1"/>
    <col min="18" max="18" width="3.1796875" style="1" customWidth="1"/>
    <col min="19" max="19" width="11.7265625" style="1" bestFit="1" customWidth="1"/>
    <col min="20" max="20" width="15.1796875" style="1" bestFit="1" customWidth="1"/>
    <col min="21" max="21" width="3.1796875" style="1" customWidth="1"/>
    <col min="22" max="22" width="13.1796875" style="1" bestFit="1" customWidth="1"/>
    <col min="23" max="23" width="9.81640625" style="1" bestFit="1" customWidth="1"/>
    <col min="24" max="24" width="3.1796875" style="1" customWidth="1"/>
    <col min="25" max="25" width="13.54296875" style="1" bestFit="1" customWidth="1"/>
    <col min="26" max="26" width="10.7265625" style="1" bestFit="1" customWidth="1"/>
    <col min="27" max="16384" width="8.7265625" style="1"/>
  </cols>
  <sheetData>
    <row r="2" spans="2:27" ht="18" x14ac:dyDescent="0.4">
      <c r="B2" s="2" t="s">
        <v>0</v>
      </c>
    </row>
    <row r="3" spans="2:27" ht="23.5" thickBot="1" x14ac:dyDescent="0.55000000000000004">
      <c r="M3" s="5" t="s">
        <v>8</v>
      </c>
      <c r="N3" s="3"/>
      <c r="O3" s="3"/>
      <c r="P3" s="3"/>
      <c r="Q3" s="3"/>
      <c r="R3" s="3"/>
      <c r="S3" s="3"/>
      <c r="T3" s="3"/>
      <c r="U3" s="3"/>
      <c r="V3" s="3"/>
      <c r="W3" s="3"/>
      <c r="X3" s="3"/>
      <c r="Y3" s="3"/>
      <c r="Z3" s="3"/>
      <c r="AA3" s="3"/>
    </row>
    <row r="4" spans="2:27" ht="18.5" thickBot="1" x14ac:dyDescent="0.45">
      <c r="M4" s="61" t="s">
        <v>1</v>
      </c>
      <c r="N4" s="58" t="str">
        <f>IF(N9=0,"",N9*(N10-N11+(N12*N13)))</f>
        <v/>
      </c>
      <c r="O4" s="7"/>
      <c r="P4" s="7"/>
      <c r="Q4" s="7"/>
      <c r="R4" s="7"/>
      <c r="S4" s="7"/>
      <c r="T4" s="7"/>
      <c r="U4" s="7"/>
      <c r="V4" s="7"/>
      <c r="W4" s="7"/>
      <c r="X4" s="7"/>
      <c r="Y4" s="7"/>
      <c r="Z4" s="8"/>
      <c r="AA4" s="3"/>
    </row>
    <row r="5" spans="2:27" ht="18.5" thickBot="1" x14ac:dyDescent="0.45">
      <c r="M5" s="62" t="s">
        <v>2</v>
      </c>
      <c r="N5" s="59" t="str">
        <f>IF(N9=0,"",N9*((Z11*0.746*Z12)/Z13-((Z14*(1-Z15)*Z16*0.746*Z17)/(33000*Z18*Z19))))</f>
        <v/>
      </c>
      <c r="O5" s="4"/>
      <c r="P5" s="4"/>
      <c r="Q5" s="4"/>
      <c r="R5" s="4"/>
      <c r="S5" s="4"/>
      <c r="T5" s="4"/>
      <c r="U5" s="4"/>
      <c r="V5" s="4"/>
      <c r="W5" s="4"/>
      <c r="X5" s="4"/>
      <c r="Y5" s="4"/>
      <c r="Z5" s="10"/>
      <c r="AA5" s="3"/>
    </row>
    <row r="6" spans="2:27" ht="18.5" thickBot="1" x14ac:dyDescent="0.45">
      <c r="M6" s="62" t="s">
        <v>32</v>
      </c>
      <c r="N6" s="60" t="str">
        <f>IF(N4="","",N4*0.25)</f>
        <v/>
      </c>
      <c r="O6" s="4"/>
      <c r="P6" s="4"/>
      <c r="Q6" s="4"/>
      <c r="R6" s="4"/>
      <c r="S6" s="4"/>
      <c r="T6" s="4"/>
      <c r="U6" s="4"/>
      <c r="V6" s="4"/>
      <c r="W6" s="4"/>
      <c r="X6" s="4"/>
      <c r="Y6" s="4"/>
      <c r="Z6" s="10"/>
      <c r="AA6" s="3"/>
    </row>
    <row r="7" spans="2:27" ht="18" x14ac:dyDescent="0.4">
      <c r="M7" s="11"/>
      <c r="N7" s="33"/>
      <c r="O7" s="4"/>
      <c r="P7" s="4"/>
      <c r="Q7" s="4"/>
      <c r="R7" s="4"/>
      <c r="S7" s="4"/>
      <c r="T7" s="4"/>
      <c r="U7" s="4"/>
      <c r="V7" s="4"/>
      <c r="W7" s="4"/>
      <c r="X7" s="4"/>
      <c r="Y7" s="4"/>
      <c r="Z7" s="10"/>
      <c r="AA7" s="3"/>
    </row>
    <row r="8" spans="2:27" ht="18" x14ac:dyDescent="0.4">
      <c r="M8" s="11" t="s">
        <v>3</v>
      </c>
      <c r="N8" s="33"/>
      <c r="O8" s="4"/>
      <c r="P8" s="4"/>
      <c r="Q8" s="4"/>
      <c r="R8" s="4"/>
      <c r="S8" s="4"/>
      <c r="T8" s="4"/>
      <c r="U8" s="4"/>
      <c r="V8" s="4"/>
      <c r="W8" s="4"/>
      <c r="X8" s="4"/>
      <c r="Y8" s="4"/>
      <c r="Z8" s="10"/>
      <c r="AA8" s="3"/>
    </row>
    <row r="9" spans="2:27" ht="18" x14ac:dyDescent="0.4">
      <c r="M9" s="11" t="s">
        <v>5</v>
      </c>
      <c r="N9" s="33">
        <f>C26</f>
        <v>0</v>
      </c>
      <c r="O9" s="4"/>
      <c r="P9" s="4"/>
      <c r="Q9" s="4"/>
      <c r="R9" s="4"/>
      <c r="S9" s="4"/>
      <c r="T9" s="4"/>
      <c r="U9" s="4"/>
      <c r="V9" s="4"/>
      <c r="W9" s="4"/>
      <c r="X9" s="4"/>
      <c r="Y9" s="4"/>
      <c r="Z9" s="10"/>
      <c r="AA9" s="3"/>
    </row>
    <row r="10" spans="2:27" ht="21" x14ac:dyDescent="0.55000000000000004">
      <c r="M10" s="11" t="s">
        <v>35</v>
      </c>
      <c r="N10" s="34" t="e">
        <f>(((Q11*(1-Q12)*Q13)/(33000*Q14))*(1/Q15)*0.746*Q16*Q17)+(((Q18*0.746*Q19)/Q15)*(8760-Q17)*Q20)</f>
        <v>#DIV/0!</v>
      </c>
      <c r="O10" s="4"/>
      <c r="P10" s="4" t="s">
        <v>35</v>
      </c>
      <c r="Q10" s="4"/>
      <c r="R10" s="4"/>
      <c r="S10" s="4" t="s">
        <v>36</v>
      </c>
      <c r="T10" s="4"/>
      <c r="U10" s="4"/>
      <c r="V10" s="4" t="s">
        <v>37</v>
      </c>
      <c r="W10" s="4"/>
      <c r="X10" s="4"/>
      <c r="Y10" s="4" t="s">
        <v>2</v>
      </c>
      <c r="Z10" s="10"/>
      <c r="AA10" s="3"/>
    </row>
    <row r="11" spans="2:27" ht="21" x14ac:dyDescent="0.55000000000000004">
      <c r="M11" s="11" t="s">
        <v>36</v>
      </c>
      <c r="N11" s="34" t="e">
        <f>((T11*(1-T12)*T13)/(33000*T14)*(1/T15)*0.746*T16*T17)</f>
        <v>#DIV/0!</v>
      </c>
      <c r="O11" s="4"/>
      <c r="P11" s="4" t="s">
        <v>38</v>
      </c>
      <c r="Q11" s="36">
        <f>C28</f>
        <v>0</v>
      </c>
      <c r="R11" s="4"/>
      <c r="S11" s="4" t="s">
        <v>46</v>
      </c>
      <c r="T11" s="36">
        <f>C29</f>
        <v>0</v>
      </c>
      <c r="U11" s="4"/>
      <c r="V11" s="4" t="s">
        <v>46</v>
      </c>
      <c r="W11" s="36">
        <f>C29</f>
        <v>0</v>
      </c>
      <c r="X11" s="4"/>
      <c r="Y11" s="4" t="s">
        <v>9</v>
      </c>
      <c r="Z11" s="37">
        <f>C46</f>
        <v>0</v>
      </c>
      <c r="AA11" s="3"/>
    </row>
    <row r="12" spans="2:27" ht="21" x14ac:dyDescent="0.55000000000000004">
      <c r="M12" s="11" t="s">
        <v>6</v>
      </c>
      <c r="N12" s="33">
        <f>C27</f>
        <v>0</v>
      </c>
      <c r="O12" s="4"/>
      <c r="P12" s="4" t="s">
        <v>39</v>
      </c>
      <c r="Q12" s="36">
        <f>C30</f>
        <v>0</v>
      </c>
      <c r="R12" s="4"/>
      <c r="S12" s="4" t="s">
        <v>47</v>
      </c>
      <c r="T12" s="36">
        <f>C31</f>
        <v>0</v>
      </c>
      <c r="U12" s="4"/>
      <c r="V12" s="4" t="s">
        <v>47</v>
      </c>
      <c r="W12" s="36">
        <f>C31</f>
        <v>0</v>
      </c>
      <c r="X12" s="4"/>
      <c r="Y12" s="4" t="s">
        <v>52</v>
      </c>
      <c r="Z12" s="37">
        <f>C50</f>
        <v>0.9</v>
      </c>
      <c r="AA12" s="3"/>
    </row>
    <row r="13" spans="2:27" ht="21" x14ac:dyDescent="0.55000000000000004">
      <c r="M13" s="11" t="s">
        <v>37</v>
      </c>
      <c r="N13" s="34">
        <f>((W11*(1-W12)*W13*W14*0.746)/33000)*W15*W16*W17</f>
        <v>0</v>
      </c>
      <c r="O13" s="4"/>
      <c r="P13" s="4" t="s">
        <v>40</v>
      </c>
      <c r="Q13" s="36">
        <f>C32</f>
        <v>0</v>
      </c>
      <c r="R13" s="4"/>
      <c r="S13" s="4" t="s">
        <v>48</v>
      </c>
      <c r="T13" s="36">
        <f>C33</f>
        <v>0</v>
      </c>
      <c r="U13" s="4"/>
      <c r="V13" s="4" t="s">
        <v>48</v>
      </c>
      <c r="W13" s="36">
        <f>C33</f>
        <v>0</v>
      </c>
      <c r="X13" s="4"/>
      <c r="Y13" s="4" t="s">
        <v>42</v>
      </c>
      <c r="Z13" s="37">
        <f>C34</f>
        <v>0</v>
      </c>
      <c r="AA13" s="3"/>
    </row>
    <row r="14" spans="2:27" ht="21" x14ac:dyDescent="0.55000000000000004">
      <c r="M14" s="11"/>
      <c r="N14" s="33"/>
      <c r="O14" s="4"/>
      <c r="P14" s="4" t="s">
        <v>41</v>
      </c>
      <c r="Q14" s="36">
        <f>C42</f>
        <v>0.9</v>
      </c>
      <c r="R14" s="4"/>
      <c r="S14" s="4" t="s">
        <v>41</v>
      </c>
      <c r="T14" s="36">
        <f>C42</f>
        <v>0.9</v>
      </c>
      <c r="U14" s="4"/>
      <c r="V14" s="4" t="s">
        <v>49</v>
      </c>
      <c r="W14" s="36">
        <f>C38</f>
        <v>0</v>
      </c>
      <c r="X14" s="4"/>
      <c r="Y14" s="4" t="s">
        <v>46</v>
      </c>
      <c r="Z14" s="37">
        <f>C29</f>
        <v>0</v>
      </c>
      <c r="AA14" s="3"/>
    </row>
    <row r="15" spans="2:27" ht="21" x14ac:dyDescent="0.55000000000000004">
      <c r="M15" s="11"/>
      <c r="N15" s="33"/>
      <c r="O15" s="4"/>
      <c r="P15" s="4" t="s">
        <v>42</v>
      </c>
      <c r="Q15" s="36">
        <f>C34</f>
        <v>0</v>
      </c>
      <c r="R15" s="4"/>
      <c r="S15" s="4" t="s">
        <v>49</v>
      </c>
      <c r="T15" s="36">
        <f>C38</f>
        <v>0</v>
      </c>
      <c r="U15" s="4"/>
      <c r="V15" s="4" t="s">
        <v>50</v>
      </c>
      <c r="W15" s="36">
        <f>C43</f>
        <v>0.5</v>
      </c>
      <c r="X15" s="4"/>
      <c r="Y15" s="4" t="s">
        <v>47</v>
      </c>
      <c r="Z15" s="37">
        <f>C31</f>
        <v>0</v>
      </c>
      <c r="AA15" s="3"/>
    </row>
    <row r="16" spans="2:27" ht="21" x14ac:dyDescent="0.55000000000000004">
      <c r="M16" s="11"/>
      <c r="N16" s="33"/>
      <c r="O16" s="4"/>
      <c r="P16" s="4" t="s">
        <v>43</v>
      </c>
      <c r="Q16" s="36">
        <f>C44</f>
        <v>0.35</v>
      </c>
      <c r="R16" s="4"/>
      <c r="S16" s="4" t="s">
        <v>43</v>
      </c>
      <c r="T16" s="36">
        <f>C44</f>
        <v>0.35</v>
      </c>
      <c r="U16" s="4"/>
      <c r="V16" s="4" t="s">
        <v>51</v>
      </c>
      <c r="W16" s="36">
        <f>C49</f>
        <v>0.5</v>
      </c>
      <c r="X16" s="4"/>
      <c r="Y16" s="4" t="s">
        <v>48</v>
      </c>
      <c r="Z16" s="37">
        <f>C33</f>
        <v>0</v>
      </c>
      <c r="AA16" s="3"/>
    </row>
    <row r="17" spans="2:27" ht="21" x14ac:dyDescent="0.55000000000000004">
      <c r="M17" s="11"/>
      <c r="N17" s="33"/>
      <c r="O17" s="4"/>
      <c r="P17" s="4" t="s">
        <v>7</v>
      </c>
      <c r="Q17" s="36">
        <f>C45</f>
        <v>0</v>
      </c>
      <c r="R17" s="4"/>
      <c r="S17" s="4" t="s">
        <v>7</v>
      </c>
      <c r="T17" s="36">
        <f>C45</f>
        <v>0</v>
      </c>
      <c r="U17" s="4"/>
      <c r="V17" s="4" t="s">
        <v>7</v>
      </c>
      <c r="W17" s="36">
        <f>C45</f>
        <v>0</v>
      </c>
      <c r="X17" s="4"/>
      <c r="Y17" s="4" t="s">
        <v>53</v>
      </c>
      <c r="Z17" s="37">
        <f>C51</f>
        <v>0.75</v>
      </c>
      <c r="AA17" s="3"/>
    </row>
    <row r="18" spans="2:27" ht="21" x14ac:dyDescent="0.55000000000000004">
      <c r="M18" s="11"/>
      <c r="N18" s="33"/>
      <c r="O18" s="4"/>
      <c r="P18" s="4" t="s">
        <v>9</v>
      </c>
      <c r="Q18" s="36">
        <f>C46</f>
        <v>0</v>
      </c>
      <c r="R18" s="4"/>
      <c r="S18" s="4"/>
      <c r="T18" s="4"/>
      <c r="U18" s="4"/>
      <c r="V18" s="4"/>
      <c r="W18" s="4"/>
      <c r="X18" s="4"/>
      <c r="Y18" s="4" t="s">
        <v>41</v>
      </c>
      <c r="Z18" s="37">
        <f>C42</f>
        <v>0.9</v>
      </c>
      <c r="AA18" s="3"/>
    </row>
    <row r="19" spans="2:27" ht="21" x14ac:dyDescent="0.55000000000000004">
      <c r="M19" s="11"/>
      <c r="N19" s="33"/>
      <c r="O19" s="4"/>
      <c r="P19" s="4" t="s">
        <v>44</v>
      </c>
      <c r="Q19" s="36">
        <f>C47</f>
        <v>0.11</v>
      </c>
      <c r="R19" s="4"/>
      <c r="S19" s="4"/>
      <c r="T19" s="4"/>
      <c r="U19" s="4"/>
      <c r="V19" s="4"/>
      <c r="W19" s="4"/>
      <c r="X19" s="4"/>
      <c r="Y19" s="4" t="s">
        <v>49</v>
      </c>
      <c r="Z19" s="37">
        <f>C38</f>
        <v>0</v>
      </c>
      <c r="AA19" s="3"/>
    </row>
    <row r="20" spans="2:27" ht="21" x14ac:dyDescent="0.55000000000000004">
      <c r="M20" s="11"/>
      <c r="N20" s="33"/>
      <c r="O20" s="4"/>
      <c r="P20" s="4" t="s">
        <v>45</v>
      </c>
      <c r="Q20" s="36">
        <f>C48</f>
        <v>0</v>
      </c>
      <c r="R20" s="4"/>
      <c r="S20" s="4"/>
      <c r="T20" s="4"/>
      <c r="U20" s="4"/>
      <c r="V20" s="4"/>
      <c r="W20" s="4"/>
      <c r="X20" s="4"/>
      <c r="Y20" s="4"/>
      <c r="Z20" s="10"/>
      <c r="AA20" s="3"/>
    </row>
    <row r="21" spans="2:27" ht="18.5" thickBot="1" x14ac:dyDescent="0.45">
      <c r="M21" s="12"/>
      <c r="N21" s="35"/>
      <c r="O21" s="13"/>
      <c r="P21" s="13"/>
      <c r="Q21" s="13"/>
      <c r="R21" s="13"/>
      <c r="S21" s="13"/>
      <c r="T21" s="13"/>
      <c r="U21" s="13"/>
      <c r="V21" s="13"/>
      <c r="W21" s="13"/>
      <c r="X21" s="13"/>
      <c r="Y21" s="13"/>
      <c r="Z21" s="14"/>
      <c r="AA21" s="3"/>
    </row>
    <row r="23" spans="2:27" ht="18" x14ac:dyDescent="0.4">
      <c r="B23" s="3" t="s">
        <v>3</v>
      </c>
      <c r="C23" s="15"/>
      <c r="D23" s="3" t="s">
        <v>4</v>
      </c>
      <c r="E23" s="3"/>
    </row>
    <row r="24" spans="2:27" ht="18" x14ac:dyDescent="0.4">
      <c r="B24" s="3" t="s">
        <v>1</v>
      </c>
      <c r="C24" s="18"/>
      <c r="D24" s="3" t="s">
        <v>11</v>
      </c>
      <c r="E24" s="3"/>
    </row>
    <row r="25" spans="2:27" ht="18" x14ac:dyDescent="0.4">
      <c r="B25" s="3" t="s">
        <v>2</v>
      </c>
      <c r="C25" s="18"/>
      <c r="D25" s="3" t="s">
        <v>12</v>
      </c>
      <c r="E25" s="3"/>
    </row>
    <row r="26" spans="2:27" ht="18" x14ac:dyDescent="0.4">
      <c r="B26" s="3" t="s">
        <v>13</v>
      </c>
      <c r="C26" s="16"/>
      <c r="D26" s="3" t="s">
        <v>14</v>
      </c>
      <c r="E26" s="3"/>
    </row>
    <row r="27" spans="2:27" ht="18" x14ac:dyDescent="0.4">
      <c r="B27" s="3" t="s">
        <v>6</v>
      </c>
      <c r="C27" s="16"/>
      <c r="D27" s="3" t="s">
        <v>29</v>
      </c>
      <c r="E27" s="3"/>
    </row>
    <row r="28" spans="2:27" ht="21" x14ac:dyDescent="0.55000000000000004">
      <c r="B28" s="4" t="s">
        <v>38</v>
      </c>
      <c r="C28" s="17"/>
      <c r="D28" s="3" t="s">
        <v>30</v>
      </c>
      <c r="E28" s="3"/>
    </row>
    <row r="29" spans="2:27" ht="21" x14ac:dyDescent="0.55000000000000004">
      <c r="B29" s="4" t="s">
        <v>46</v>
      </c>
      <c r="C29" s="17"/>
      <c r="D29" s="3" t="s">
        <v>31</v>
      </c>
      <c r="E29" s="3"/>
    </row>
    <row r="30" spans="2:27" ht="21" x14ac:dyDescent="0.55000000000000004">
      <c r="B30" s="4" t="s">
        <v>39</v>
      </c>
      <c r="C30" s="17"/>
      <c r="D30" s="3" t="s">
        <v>23</v>
      </c>
      <c r="E30" s="3"/>
    </row>
    <row r="31" spans="2:27" ht="21" x14ac:dyDescent="0.55000000000000004">
      <c r="B31" s="4" t="s">
        <v>47</v>
      </c>
      <c r="C31" s="17"/>
      <c r="D31" s="3" t="s">
        <v>22</v>
      </c>
      <c r="E31" s="3"/>
    </row>
    <row r="32" spans="2:27" ht="21" x14ac:dyDescent="0.55000000000000004">
      <c r="B32" s="4" t="s">
        <v>40</v>
      </c>
      <c r="C32" s="17"/>
      <c r="D32" s="3" t="s">
        <v>15</v>
      </c>
      <c r="E32" s="3"/>
    </row>
    <row r="33" spans="2:5" ht="21" x14ac:dyDescent="0.55000000000000004">
      <c r="B33" s="4" t="s">
        <v>48</v>
      </c>
      <c r="C33" s="17"/>
      <c r="D33" s="3" t="s">
        <v>15</v>
      </c>
      <c r="E33" s="3"/>
    </row>
    <row r="34" spans="2:5" ht="21" x14ac:dyDescent="0.55000000000000004">
      <c r="B34" s="4" t="s">
        <v>42</v>
      </c>
      <c r="C34" s="26">
        <f>C35*C36*C37</f>
        <v>0</v>
      </c>
      <c r="D34" s="3" t="s">
        <v>33</v>
      </c>
      <c r="E34" s="3"/>
    </row>
    <row r="35" spans="2:5" ht="21" x14ac:dyDescent="0.55000000000000004">
      <c r="B35" s="4" t="s">
        <v>61</v>
      </c>
      <c r="C35" s="17"/>
      <c r="D35" s="3" t="s">
        <v>62</v>
      </c>
      <c r="E35" s="3"/>
    </row>
    <row r="36" spans="2:5" ht="21" x14ac:dyDescent="0.55000000000000004">
      <c r="B36" s="4" t="s">
        <v>64</v>
      </c>
      <c r="C36" s="26">
        <v>1</v>
      </c>
      <c r="D36" s="3" t="s">
        <v>181</v>
      </c>
      <c r="E36" s="3"/>
    </row>
    <row r="37" spans="2:5" ht="21" x14ac:dyDescent="0.55000000000000004">
      <c r="B37" s="4" t="s">
        <v>63</v>
      </c>
      <c r="C37" s="26">
        <v>0.85</v>
      </c>
      <c r="D37" s="3" t="s">
        <v>16</v>
      </c>
      <c r="E37" s="3"/>
    </row>
    <row r="38" spans="2:5" ht="21" x14ac:dyDescent="0.55000000000000004">
      <c r="B38" s="4" t="s">
        <v>49</v>
      </c>
      <c r="C38" s="25">
        <f>C39*C40*C41</f>
        <v>0</v>
      </c>
      <c r="D38" s="3" t="s">
        <v>34</v>
      </c>
      <c r="E38" s="3"/>
    </row>
    <row r="39" spans="2:5" ht="21" x14ac:dyDescent="0.55000000000000004">
      <c r="B39" s="4" t="s">
        <v>54</v>
      </c>
      <c r="C39" s="16"/>
      <c r="D39" s="3" t="s">
        <v>58</v>
      </c>
      <c r="E39" s="3"/>
    </row>
    <row r="40" spans="2:5" ht="21" x14ac:dyDescent="0.55000000000000004">
      <c r="B40" s="4" t="s">
        <v>55</v>
      </c>
      <c r="C40" s="16"/>
      <c r="D40" s="3" t="s">
        <v>59</v>
      </c>
      <c r="E40" s="3"/>
    </row>
    <row r="41" spans="2:5" ht="21" x14ac:dyDescent="0.55000000000000004">
      <c r="B41" s="4" t="s">
        <v>56</v>
      </c>
      <c r="C41" s="16"/>
      <c r="D41" s="3" t="s">
        <v>60</v>
      </c>
      <c r="E41" s="3"/>
    </row>
    <row r="42" spans="2:5" ht="21" x14ac:dyDescent="0.55000000000000004">
      <c r="B42" s="4" t="s">
        <v>57</v>
      </c>
      <c r="C42" s="29">
        <v>0.9</v>
      </c>
      <c r="D42" s="3" t="s">
        <v>67</v>
      </c>
      <c r="E42" s="3"/>
    </row>
    <row r="43" spans="2:5" ht="21" x14ac:dyDescent="0.55000000000000004">
      <c r="B43" s="4" t="s">
        <v>50</v>
      </c>
      <c r="C43" s="26">
        <v>0.5</v>
      </c>
      <c r="D43" s="3" t="s">
        <v>24</v>
      </c>
      <c r="E43" s="3"/>
    </row>
    <row r="44" spans="2:5" ht="21" x14ac:dyDescent="0.55000000000000004">
      <c r="B44" s="4" t="s">
        <v>43</v>
      </c>
      <c r="C44" s="26">
        <v>0.35</v>
      </c>
      <c r="D44" s="3" t="s">
        <v>17</v>
      </c>
      <c r="E44" s="3"/>
    </row>
    <row r="45" spans="2:5" ht="18" x14ac:dyDescent="0.4">
      <c r="B45" s="3" t="s">
        <v>7</v>
      </c>
      <c r="C45" s="17"/>
      <c r="D45" s="3" t="s">
        <v>25</v>
      </c>
      <c r="E45" s="3"/>
    </row>
    <row r="46" spans="2:5" ht="18" x14ac:dyDescent="0.4">
      <c r="B46" s="3" t="s">
        <v>9</v>
      </c>
      <c r="C46" s="17"/>
      <c r="D46" s="3" t="s">
        <v>66</v>
      </c>
      <c r="E46" s="3"/>
    </row>
    <row r="47" spans="2:5" ht="21" x14ac:dyDescent="0.55000000000000004">
      <c r="B47" s="4" t="s">
        <v>44</v>
      </c>
      <c r="C47" s="26">
        <v>0.11</v>
      </c>
      <c r="D47" s="3" t="s">
        <v>18</v>
      </c>
      <c r="E47" s="3"/>
    </row>
    <row r="48" spans="2:5" ht="21" x14ac:dyDescent="0.55000000000000004">
      <c r="B48" s="4" t="s">
        <v>45</v>
      </c>
      <c r="C48" s="17"/>
      <c r="D48" s="3" t="s">
        <v>65</v>
      </c>
      <c r="E48" s="3"/>
    </row>
    <row r="49" spans="2:5" ht="21" x14ac:dyDescent="0.55000000000000004">
      <c r="B49" s="4" t="s">
        <v>51</v>
      </c>
      <c r="C49" s="26">
        <v>0.5</v>
      </c>
      <c r="D49" s="3" t="s">
        <v>19</v>
      </c>
      <c r="E49" s="3"/>
    </row>
    <row r="50" spans="2:5" ht="21" x14ac:dyDescent="0.55000000000000004">
      <c r="B50" s="4" t="s">
        <v>52</v>
      </c>
      <c r="C50" s="26">
        <v>0.9</v>
      </c>
      <c r="D50" s="3" t="s">
        <v>20</v>
      </c>
      <c r="E50" s="3"/>
    </row>
    <row r="51" spans="2:5" ht="21" x14ac:dyDescent="0.55000000000000004">
      <c r="B51" s="4" t="s">
        <v>53</v>
      </c>
      <c r="C51" s="26">
        <v>0.75</v>
      </c>
      <c r="D51" s="3" t="s">
        <v>21</v>
      </c>
      <c r="E51" s="3"/>
    </row>
  </sheetData>
  <sheetProtection algorithmName="SHA-512" hashValue="M8vrAFX/iy/Qzkj6Ezyyh4xfVXK6VeCyhj79WqMm3f08e1Jp79J3o+1KEM6TYL+LC/hxdU1sVGER9jas2fMv+w==" saltValue="x3tgraFgiFEf/h3tzFig8A==" spinCount="100000" sheet="1" selectLockedCell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FA1ABA5-3FFA-47B3-83DD-4937176356BC}">
          <x14:formula1>
            <xm:f>LIST!$D$11:$D$12</xm:f>
          </x14:formula1>
          <xm:sqref>C27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6AAF0-6CBD-4459-8B60-37AB90E64C93}">
  <sheetPr codeName="Sheet5"/>
  <dimension ref="B2:AA51"/>
  <sheetViews>
    <sheetView zoomScale="70" zoomScaleNormal="70" workbookViewId="0">
      <selection activeCell="C26" sqref="C26"/>
    </sheetView>
  </sheetViews>
  <sheetFormatPr defaultColWidth="8.7265625" defaultRowHeight="14.5" x14ac:dyDescent="0.35"/>
  <cols>
    <col min="1" max="1" width="8.7265625" style="1"/>
    <col min="2" max="2" width="16.54296875" style="1" customWidth="1"/>
    <col min="3" max="12" width="8.7265625" style="1"/>
    <col min="13" max="13" width="13.453125" style="1" customWidth="1"/>
    <col min="14" max="14" width="15.453125" style="1" bestFit="1" customWidth="1"/>
    <col min="15" max="15" width="3.1796875" style="1" customWidth="1"/>
    <col min="16" max="16" width="15.81640625" style="1" bestFit="1" customWidth="1"/>
    <col min="17" max="17" width="8.7265625" style="1"/>
    <col min="18" max="18" width="3.1796875" style="1" customWidth="1"/>
    <col min="19" max="19" width="11.7265625" style="1" bestFit="1" customWidth="1"/>
    <col min="20" max="20" width="15.1796875" style="1" bestFit="1" customWidth="1"/>
    <col min="21" max="21" width="3.1796875" style="1" customWidth="1"/>
    <col min="22" max="22" width="13.1796875" style="1" bestFit="1" customWidth="1"/>
    <col min="23" max="23" width="9.81640625" style="1" bestFit="1" customWidth="1"/>
    <col min="24" max="24" width="3.1796875" style="1" customWidth="1"/>
    <col min="25" max="25" width="13.54296875" style="1" bestFit="1" customWidth="1"/>
    <col min="26" max="26" width="10.7265625" style="1" bestFit="1" customWidth="1"/>
    <col min="27" max="16384" width="8.7265625" style="1"/>
  </cols>
  <sheetData>
    <row r="2" spans="2:27" ht="18" x14ac:dyDescent="0.4">
      <c r="B2" s="2" t="s">
        <v>0</v>
      </c>
    </row>
    <row r="3" spans="2:27" ht="23.5" thickBot="1" x14ac:dyDescent="0.55000000000000004">
      <c r="M3" s="5" t="s">
        <v>8</v>
      </c>
      <c r="N3" s="3"/>
      <c r="O3" s="3"/>
      <c r="P3" s="3"/>
      <c r="Q3" s="3"/>
      <c r="R3" s="3"/>
      <c r="S3" s="3"/>
      <c r="T3" s="3"/>
      <c r="U3" s="3"/>
      <c r="V3" s="3"/>
      <c r="W3" s="3"/>
      <c r="X3" s="3"/>
      <c r="Y3" s="3"/>
      <c r="Z3" s="3"/>
      <c r="AA3" s="3"/>
    </row>
    <row r="4" spans="2:27" ht="18.5" thickBot="1" x14ac:dyDescent="0.45">
      <c r="M4" s="61" t="s">
        <v>1</v>
      </c>
      <c r="N4" s="58" t="str">
        <f>IF(N9=0,"",N9*(N10-N11+(N12*N13)))</f>
        <v/>
      </c>
      <c r="O4" s="7"/>
      <c r="P4" s="7"/>
      <c r="Q4" s="7"/>
      <c r="R4" s="7"/>
      <c r="S4" s="7"/>
      <c r="T4" s="7"/>
      <c r="U4" s="7"/>
      <c r="V4" s="7"/>
      <c r="W4" s="7"/>
      <c r="X4" s="7"/>
      <c r="Y4" s="7"/>
      <c r="Z4" s="8"/>
      <c r="AA4" s="3"/>
    </row>
    <row r="5" spans="2:27" ht="18.5" thickBot="1" x14ac:dyDescent="0.45">
      <c r="M5" s="62" t="s">
        <v>2</v>
      </c>
      <c r="N5" s="59" t="str">
        <f>IF(N9=0,"",N9*((Z11*0.746*Z12)/Z13-((Z14*(1-Z15)*Z16*0.746*Z17)/(33000*Z18*Z19))))</f>
        <v/>
      </c>
      <c r="O5" s="4"/>
      <c r="P5" s="4"/>
      <c r="Q5" s="4"/>
      <c r="R5" s="4"/>
      <c r="S5" s="4"/>
      <c r="T5" s="4"/>
      <c r="U5" s="4"/>
      <c r="V5" s="4"/>
      <c r="W5" s="4"/>
      <c r="X5" s="4"/>
      <c r="Y5" s="4"/>
      <c r="Z5" s="10"/>
      <c r="AA5" s="3"/>
    </row>
    <row r="6" spans="2:27" ht="18.5" thickBot="1" x14ac:dyDescent="0.45">
      <c r="M6" s="62" t="s">
        <v>32</v>
      </c>
      <c r="N6" s="60" t="str">
        <f>IF(N4="","",N4*0.25)</f>
        <v/>
      </c>
      <c r="O6" s="4"/>
      <c r="P6" s="4"/>
      <c r="Q6" s="4"/>
      <c r="R6" s="4"/>
      <c r="S6" s="4"/>
      <c r="T6" s="4"/>
      <c r="U6" s="4"/>
      <c r="V6" s="4"/>
      <c r="W6" s="4"/>
      <c r="X6" s="4"/>
      <c r="Y6" s="4"/>
      <c r="Z6" s="10"/>
      <c r="AA6" s="3"/>
    </row>
    <row r="7" spans="2:27" ht="18" x14ac:dyDescent="0.4">
      <c r="M7" s="11"/>
      <c r="N7" s="33"/>
      <c r="O7" s="4"/>
      <c r="P7" s="4"/>
      <c r="Q7" s="4"/>
      <c r="R7" s="4"/>
      <c r="S7" s="4"/>
      <c r="T7" s="4"/>
      <c r="U7" s="4"/>
      <c r="V7" s="4"/>
      <c r="W7" s="4"/>
      <c r="X7" s="4"/>
      <c r="Y7" s="4"/>
      <c r="Z7" s="10"/>
      <c r="AA7" s="3"/>
    </row>
    <row r="8" spans="2:27" ht="18" x14ac:dyDescent="0.4">
      <c r="M8" s="11" t="s">
        <v>3</v>
      </c>
      <c r="N8" s="33"/>
      <c r="O8" s="4"/>
      <c r="P8" s="4"/>
      <c r="Q8" s="4"/>
      <c r="R8" s="4"/>
      <c r="S8" s="4"/>
      <c r="T8" s="4"/>
      <c r="U8" s="4"/>
      <c r="V8" s="4"/>
      <c r="W8" s="4"/>
      <c r="X8" s="4"/>
      <c r="Y8" s="4"/>
      <c r="Z8" s="10"/>
      <c r="AA8" s="3"/>
    </row>
    <row r="9" spans="2:27" ht="18" x14ac:dyDescent="0.4">
      <c r="M9" s="11" t="s">
        <v>5</v>
      </c>
      <c r="N9" s="33">
        <f>C26</f>
        <v>0</v>
      </c>
      <c r="O9" s="4"/>
      <c r="P9" s="4"/>
      <c r="Q9" s="4"/>
      <c r="R9" s="4"/>
      <c r="S9" s="4"/>
      <c r="T9" s="4"/>
      <c r="U9" s="4"/>
      <c r="V9" s="4"/>
      <c r="W9" s="4"/>
      <c r="X9" s="4"/>
      <c r="Y9" s="4"/>
      <c r="Z9" s="10"/>
      <c r="AA9" s="3"/>
    </row>
    <row r="10" spans="2:27" ht="21" x14ac:dyDescent="0.55000000000000004">
      <c r="M10" s="11" t="s">
        <v>35</v>
      </c>
      <c r="N10" s="34" t="e">
        <f>(((Q11*(1-Q12)*Q13)/(33000*Q14))*(1/Q15)*0.746*Q16*Q17)+(((Q18*0.746*Q19)/Q15)*(8760-Q17)*Q20)</f>
        <v>#DIV/0!</v>
      </c>
      <c r="O10" s="4"/>
      <c r="P10" s="4" t="s">
        <v>35</v>
      </c>
      <c r="Q10" s="4"/>
      <c r="R10" s="4"/>
      <c r="S10" s="4" t="s">
        <v>36</v>
      </c>
      <c r="T10" s="4"/>
      <c r="U10" s="4"/>
      <c r="V10" s="4" t="s">
        <v>37</v>
      </c>
      <c r="W10" s="4"/>
      <c r="X10" s="4"/>
      <c r="Y10" s="4" t="s">
        <v>2</v>
      </c>
      <c r="Z10" s="10"/>
      <c r="AA10" s="3"/>
    </row>
    <row r="11" spans="2:27" ht="21" x14ac:dyDescent="0.55000000000000004">
      <c r="M11" s="11" t="s">
        <v>36</v>
      </c>
      <c r="N11" s="34" t="e">
        <f>((T11*(1-T12)*T13)/(33000*T14)*(1/T15)*0.746*T16*T17)</f>
        <v>#DIV/0!</v>
      </c>
      <c r="O11" s="4"/>
      <c r="P11" s="4" t="s">
        <v>38</v>
      </c>
      <c r="Q11" s="36">
        <f>C28</f>
        <v>0</v>
      </c>
      <c r="R11" s="4"/>
      <c r="S11" s="4" t="s">
        <v>46</v>
      </c>
      <c r="T11" s="36">
        <f>C29</f>
        <v>0</v>
      </c>
      <c r="U11" s="4"/>
      <c r="V11" s="4" t="s">
        <v>46</v>
      </c>
      <c r="W11" s="36">
        <f>C29</f>
        <v>0</v>
      </c>
      <c r="X11" s="4"/>
      <c r="Y11" s="4" t="s">
        <v>9</v>
      </c>
      <c r="Z11" s="37">
        <f>C46</f>
        <v>0</v>
      </c>
      <c r="AA11" s="3"/>
    </row>
    <row r="12" spans="2:27" ht="21" x14ac:dyDescent="0.55000000000000004">
      <c r="M12" s="11" t="s">
        <v>6</v>
      </c>
      <c r="N12" s="33">
        <f>C27</f>
        <v>0</v>
      </c>
      <c r="O12" s="4"/>
      <c r="P12" s="4" t="s">
        <v>39</v>
      </c>
      <c r="Q12" s="36">
        <f>C30</f>
        <v>0</v>
      </c>
      <c r="R12" s="4"/>
      <c r="S12" s="4" t="s">
        <v>47</v>
      </c>
      <c r="T12" s="36">
        <f>C31</f>
        <v>0</v>
      </c>
      <c r="U12" s="4"/>
      <c r="V12" s="4" t="s">
        <v>47</v>
      </c>
      <c r="W12" s="36">
        <f>C31</f>
        <v>0</v>
      </c>
      <c r="X12" s="4"/>
      <c r="Y12" s="4" t="s">
        <v>52</v>
      </c>
      <c r="Z12" s="37">
        <f>C50</f>
        <v>0.9</v>
      </c>
      <c r="AA12" s="3"/>
    </row>
    <row r="13" spans="2:27" ht="21" x14ac:dyDescent="0.55000000000000004">
      <c r="M13" s="11" t="s">
        <v>37</v>
      </c>
      <c r="N13" s="34">
        <f>((W11*(1-W12)*W13*W14*0.746)/33000)*W15*W16*W17</f>
        <v>0</v>
      </c>
      <c r="O13" s="4"/>
      <c r="P13" s="4" t="s">
        <v>40</v>
      </c>
      <c r="Q13" s="36">
        <f>C32</f>
        <v>0</v>
      </c>
      <c r="R13" s="4"/>
      <c r="S13" s="4" t="s">
        <v>48</v>
      </c>
      <c r="T13" s="36">
        <f>C33</f>
        <v>0</v>
      </c>
      <c r="U13" s="4"/>
      <c r="V13" s="4" t="s">
        <v>48</v>
      </c>
      <c r="W13" s="36">
        <f>C33</f>
        <v>0</v>
      </c>
      <c r="X13" s="4"/>
      <c r="Y13" s="4" t="s">
        <v>42</v>
      </c>
      <c r="Z13" s="37">
        <f>C34</f>
        <v>0</v>
      </c>
      <c r="AA13" s="3"/>
    </row>
    <row r="14" spans="2:27" ht="21" x14ac:dyDescent="0.55000000000000004">
      <c r="M14" s="11"/>
      <c r="N14" s="33"/>
      <c r="O14" s="4"/>
      <c r="P14" s="4" t="s">
        <v>41</v>
      </c>
      <c r="Q14" s="36">
        <f>C42</f>
        <v>0.9</v>
      </c>
      <c r="R14" s="4"/>
      <c r="S14" s="4" t="s">
        <v>41</v>
      </c>
      <c r="T14" s="36">
        <f>C42</f>
        <v>0.9</v>
      </c>
      <c r="U14" s="4"/>
      <c r="V14" s="4" t="s">
        <v>49</v>
      </c>
      <c r="W14" s="36">
        <f>C38</f>
        <v>0</v>
      </c>
      <c r="X14" s="4"/>
      <c r="Y14" s="4" t="s">
        <v>46</v>
      </c>
      <c r="Z14" s="37">
        <f>C29</f>
        <v>0</v>
      </c>
      <c r="AA14" s="3"/>
    </row>
    <row r="15" spans="2:27" ht="21" x14ac:dyDescent="0.55000000000000004">
      <c r="M15" s="11"/>
      <c r="N15" s="33"/>
      <c r="O15" s="4"/>
      <c r="P15" s="4" t="s">
        <v>42</v>
      </c>
      <c r="Q15" s="36">
        <f>C34</f>
        <v>0</v>
      </c>
      <c r="R15" s="4"/>
      <c r="S15" s="4" t="s">
        <v>49</v>
      </c>
      <c r="T15" s="36">
        <f>C38</f>
        <v>0</v>
      </c>
      <c r="U15" s="4"/>
      <c r="V15" s="4" t="s">
        <v>50</v>
      </c>
      <c r="W15" s="36">
        <f>C43</f>
        <v>0.5</v>
      </c>
      <c r="X15" s="4"/>
      <c r="Y15" s="4" t="s">
        <v>47</v>
      </c>
      <c r="Z15" s="37">
        <f>C31</f>
        <v>0</v>
      </c>
      <c r="AA15" s="3"/>
    </row>
    <row r="16" spans="2:27" ht="21" x14ac:dyDescent="0.55000000000000004">
      <c r="M16" s="11"/>
      <c r="N16" s="33"/>
      <c r="O16" s="4"/>
      <c r="P16" s="4" t="s">
        <v>43</v>
      </c>
      <c r="Q16" s="36">
        <f>C44</f>
        <v>0.35</v>
      </c>
      <c r="R16" s="4"/>
      <c r="S16" s="4" t="s">
        <v>43</v>
      </c>
      <c r="T16" s="36">
        <f>C44</f>
        <v>0.35</v>
      </c>
      <c r="U16" s="4"/>
      <c r="V16" s="4" t="s">
        <v>51</v>
      </c>
      <c r="W16" s="36">
        <f>C49</f>
        <v>0.5</v>
      </c>
      <c r="X16" s="4"/>
      <c r="Y16" s="4" t="s">
        <v>48</v>
      </c>
      <c r="Z16" s="37">
        <f>C33</f>
        <v>0</v>
      </c>
      <c r="AA16" s="3"/>
    </row>
    <row r="17" spans="2:27" ht="21" x14ac:dyDescent="0.55000000000000004">
      <c r="M17" s="11"/>
      <c r="N17" s="33"/>
      <c r="O17" s="4"/>
      <c r="P17" s="4" t="s">
        <v>7</v>
      </c>
      <c r="Q17" s="36">
        <f>C45</f>
        <v>0</v>
      </c>
      <c r="R17" s="4"/>
      <c r="S17" s="4" t="s">
        <v>7</v>
      </c>
      <c r="T17" s="36">
        <f>C45</f>
        <v>0</v>
      </c>
      <c r="U17" s="4"/>
      <c r="V17" s="4" t="s">
        <v>7</v>
      </c>
      <c r="W17" s="36">
        <f>C45</f>
        <v>0</v>
      </c>
      <c r="X17" s="4"/>
      <c r="Y17" s="4" t="s">
        <v>53</v>
      </c>
      <c r="Z17" s="37">
        <f>C51</f>
        <v>0.75</v>
      </c>
      <c r="AA17" s="3"/>
    </row>
    <row r="18" spans="2:27" ht="21" x14ac:dyDescent="0.55000000000000004">
      <c r="M18" s="11"/>
      <c r="N18" s="33"/>
      <c r="O18" s="4"/>
      <c r="P18" s="4" t="s">
        <v>9</v>
      </c>
      <c r="Q18" s="36">
        <f>C46</f>
        <v>0</v>
      </c>
      <c r="R18" s="4"/>
      <c r="S18" s="4"/>
      <c r="T18" s="4"/>
      <c r="U18" s="4"/>
      <c r="V18" s="4"/>
      <c r="W18" s="4"/>
      <c r="X18" s="4"/>
      <c r="Y18" s="4" t="s">
        <v>41</v>
      </c>
      <c r="Z18" s="37">
        <f>C42</f>
        <v>0.9</v>
      </c>
      <c r="AA18" s="3"/>
    </row>
    <row r="19" spans="2:27" ht="21" x14ac:dyDescent="0.55000000000000004">
      <c r="M19" s="11"/>
      <c r="N19" s="33"/>
      <c r="O19" s="4"/>
      <c r="P19" s="4" t="s">
        <v>44</v>
      </c>
      <c r="Q19" s="36">
        <f>C47</f>
        <v>0.11</v>
      </c>
      <c r="R19" s="4"/>
      <c r="S19" s="4"/>
      <c r="T19" s="4"/>
      <c r="U19" s="4"/>
      <c r="V19" s="4"/>
      <c r="W19" s="4"/>
      <c r="X19" s="4"/>
      <c r="Y19" s="4" t="s">
        <v>49</v>
      </c>
      <c r="Z19" s="37">
        <f>C38</f>
        <v>0</v>
      </c>
      <c r="AA19" s="3"/>
    </row>
    <row r="20" spans="2:27" ht="21" x14ac:dyDescent="0.55000000000000004">
      <c r="M20" s="11"/>
      <c r="N20" s="33"/>
      <c r="O20" s="4"/>
      <c r="P20" s="4" t="s">
        <v>45</v>
      </c>
      <c r="Q20" s="36">
        <f>C48</f>
        <v>0</v>
      </c>
      <c r="R20" s="4"/>
      <c r="S20" s="4"/>
      <c r="T20" s="4"/>
      <c r="U20" s="4"/>
      <c r="V20" s="4"/>
      <c r="W20" s="4"/>
      <c r="X20" s="4"/>
      <c r="Y20" s="4"/>
      <c r="Z20" s="10"/>
      <c r="AA20" s="3"/>
    </row>
    <row r="21" spans="2:27" ht="18.5" thickBot="1" x14ac:dyDescent="0.45">
      <c r="M21" s="12"/>
      <c r="N21" s="35"/>
      <c r="O21" s="13"/>
      <c r="P21" s="13"/>
      <c r="Q21" s="13"/>
      <c r="R21" s="13"/>
      <c r="S21" s="13"/>
      <c r="T21" s="13"/>
      <c r="U21" s="13"/>
      <c r="V21" s="13"/>
      <c r="W21" s="13"/>
      <c r="X21" s="13"/>
      <c r="Y21" s="13"/>
      <c r="Z21" s="14"/>
      <c r="AA21" s="3"/>
    </row>
    <row r="23" spans="2:27" ht="18" x14ac:dyDescent="0.4">
      <c r="B23" s="3" t="s">
        <v>3</v>
      </c>
      <c r="C23" s="15"/>
      <c r="D23" s="3" t="s">
        <v>4</v>
      </c>
      <c r="E23" s="3"/>
    </row>
    <row r="24" spans="2:27" ht="18" x14ac:dyDescent="0.4">
      <c r="B24" s="3" t="s">
        <v>1</v>
      </c>
      <c r="C24" s="18"/>
      <c r="D24" s="3" t="s">
        <v>11</v>
      </c>
      <c r="E24" s="3"/>
    </row>
    <row r="25" spans="2:27" ht="18" x14ac:dyDescent="0.4">
      <c r="B25" s="3" t="s">
        <v>2</v>
      </c>
      <c r="C25" s="18"/>
      <c r="D25" s="3" t="s">
        <v>12</v>
      </c>
      <c r="E25" s="3"/>
    </row>
    <row r="26" spans="2:27" ht="18" x14ac:dyDescent="0.4">
      <c r="B26" s="3" t="s">
        <v>13</v>
      </c>
      <c r="C26" s="16"/>
      <c r="D26" s="3" t="s">
        <v>14</v>
      </c>
      <c r="E26" s="3"/>
    </row>
    <row r="27" spans="2:27" ht="18" x14ac:dyDescent="0.4">
      <c r="B27" s="3" t="s">
        <v>6</v>
      </c>
      <c r="C27" s="16"/>
      <c r="D27" s="3" t="s">
        <v>29</v>
      </c>
      <c r="E27" s="3"/>
    </row>
    <row r="28" spans="2:27" ht="21" x14ac:dyDescent="0.55000000000000004">
      <c r="B28" s="4" t="s">
        <v>38</v>
      </c>
      <c r="C28" s="17"/>
      <c r="D28" s="3" t="s">
        <v>30</v>
      </c>
      <c r="E28" s="3"/>
    </row>
    <row r="29" spans="2:27" ht="21" x14ac:dyDescent="0.55000000000000004">
      <c r="B29" s="4" t="s">
        <v>46</v>
      </c>
      <c r="C29" s="17"/>
      <c r="D29" s="3" t="s">
        <v>31</v>
      </c>
      <c r="E29" s="3"/>
    </row>
    <row r="30" spans="2:27" ht="21" x14ac:dyDescent="0.55000000000000004">
      <c r="B30" s="4" t="s">
        <v>39</v>
      </c>
      <c r="C30" s="17"/>
      <c r="D30" s="3" t="s">
        <v>23</v>
      </c>
      <c r="E30" s="3"/>
    </row>
    <row r="31" spans="2:27" ht="21" x14ac:dyDescent="0.55000000000000004">
      <c r="B31" s="4" t="s">
        <v>47</v>
      </c>
      <c r="C31" s="17"/>
      <c r="D31" s="3" t="s">
        <v>22</v>
      </c>
      <c r="E31" s="3"/>
    </row>
    <row r="32" spans="2:27" ht="21" x14ac:dyDescent="0.55000000000000004">
      <c r="B32" s="4" t="s">
        <v>40</v>
      </c>
      <c r="C32" s="17"/>
      <c r="D32" s="3" t="s">
        <v>15</v>
      </c>
      <c r="E32" s="3"/>
    </row>
    <row r="33" spans="2:5" ht="21" x14ac:dyDescent="0.55000000000000004">
      <c r="B33" s="4" t="s">
        <v>48</v>
      </c>
      <c r="C33" s="17"/>
      <c r="D33" s="3" t="s">
        <v>15</v>
      </c>
      <c r="E33" s="3"/>
    </row>
    <row r="34" spans="2:5" ht="21" x14ac:dyDescent="0.55000000000000004">
      <c r="B34" s="4" t="s">
        <v>42</v>
      </c>
      <c r="C34" s="26">
        <f>C35*C36*C37</f>
        <v>0</v>
      </c>
      <c r="D34" s="3" t="s">
        <v>33</v>
      </c>
      <c r="E34" s="3"/>
    </row>
    <row r="35" spans="2:5" ht="21" x14ac:dyDescent="0.55000000000000004">
      <c r="B35" s="4" t="s">
        <v>61</v>
      </c>
      <c r="C35" s="17"/>
      <c r="D35" s="3" t="s">
        <v>62</v>
      </c>
      <c r="E35" s="3"/>
    </row>
    <row r="36" spans="2:5" ht="21" x14ac:dyDescent="0.55000000000000004">
      <c r="B36" s="4" t="s">
        <v>64</v>
      </c>
      <c r="C36" s="26">
        <v>1</v>
      </c>
      <c r="D36" s="3" t="s">
        <v>181</v>
      </c>
      <c r="E36" s="3"/>
    </row>
    <row r="37" spans="2:5" ht="21" x14ac:dyDescent="0.55000000000000004">
      <c r="B37" s="4" t="s">
        <v>63</v>
      </c>
      <c r="C37" s="26">
        <v>0.85</v>
      </c>
      <c r="D37" s="3" t="s">
        <v>16</v>
      </c>
      <c r="E37" s="3"/>
    </row>
    <row r="38" spans="2:5" ht="21" x14ac:dyDescent="0.55000000000000004">
      <c r="B38" s="4" t="s">
        <v>49</v>
      </c>
      <c r="C38" s="25">
        <f>C39*C40*C41</f>
        <v>0</v>
      </c>
      <c r="D38" s="3" t="s">
        <v>34</v>
      </c>
      <c r="E38" s="3"/>
    </row>
    <row r="39" spans="2:5" ht="21" x14ac:dyDescent="0.55000000000000004">
      <c r="B39" s="4" t="s">
        <v>54</v>
      </c>
      <c r="C39" s="16"/>
      <c r="D39" s="3" t="s">
        <v>58</v>
      </c>
      <c r="E39" s="3"/>
    </row>
    <row r="40" spans="2:5" ht="21" x14ac:dyDescent="0.55000000000000004">
      <c r="B40" s="4" t="s">
        <v>55</v>
      </c>
      <c r="C40" s="16"/>
      <c r="D40" s="3" t="s">
        <v>59</v>
      </c>
      <c r="E40" s="3"/>
    </row>
    <row r="41" spans="2:5" ht="21" x14ac:dyDescent="0.55000000000000004">
      <c r="B41" s="4" t="s">
        <v>56</v>
      </c>
      <c r="C41" s="16"/>
      <c r="D41" s="3" t="s">
        <v>60</v>
      </c>
      <c r="E41" s="3"/>
    </row>
    <row r="42" spans="2:5" ht="21" x14ac:dyDescent="0.55000000000000004">
      <c r="B42" s="4" t="s">
        <v>57</v>
      </c>
      <c r="C42" s="29">
        <v>0.9</v>
      </c>
      <c r="D42" s="3" t="s">
        <v>67</v>
      </c>
      <c r="E42" s="3"/>
    </row>
    <row r="43" spans="2:5" ht="21" x14ac:dyDescent="0.55000000000000004">
      <c r="B43" s="4" t="s">
        <v>50</v>
      </c>
      <c r="C43" s="26">
        <v>0.5</v>
      </c>
      <c r="D43" s="3" t="s">
        <v>24</v>
      </c>
      <c r="E43" s="3"/>
    </row>
    <row r="44" spans="2:5" ht="21" x14ac:dyDescent="0.55000000000000004">
      <c r="B44" s="4" t="s">
        <v>43</v>
      </c>
      <c r="C44" s="26">
        <v>0.35</v>
      </c>
      <c r="D44" s="3" t="s">
        <v>17</v>
      </c>
      <c r="E44" s="3"/>
    </row>
    <row r="45" spans="2:5" ht="18" x14ac:dyDescent="0.4">
      <c r="B45" s="3" t="s">
        <v>7</v>
      </c>
      <c r="C45" s="17"/>
      <c r="D45" s="3" t="s">
        <v>25</v>
      </c>
      <c r="E45" s="3"/>
    </row>
    <row r="46" spans="2:5" ht="18" x14ac:dyDescent="0.4">
      <c r="B46" s="3" t="s">
        <v>9</v>
      </c>
      <c r="C46" s="17"/>
      <c r="D46" s="3" t="s">
        <v>66</v>
      </c>
      <c r="E46" s="3"/>
    </row>
    <row r="47" spans="2:5" ht="21" x14ac:dyDescent="0.55000000000000004">
      <c r="B47" s="4" t="s">
        <v>44</v>
      </c>
      <c r="C47" s="26">
        <v>0.11</v>
      </c>
      <c r="D47" s="3" t="s">
        <v>18</v>
      </c>
      <c r="E47" s="3"/>
    </row>
    <row r="48" spans="2:5" ht="21" x14ac:dyDescent="0.55000000000000004">
      <c r="B48" s="4" t="s">
        <v>45</v>
      </c>
      <c r="C48" s="17"/>
      <c r="D48" s="3" t="s">
        <v>65</v>
      </c>
      <c r="E48" s="3"/>
    </row>
    <row r="49" spans="2:5" ht="21" x14ac:dyDescent="0.55000000000000004">
      <c r="B49" s="4" t="s">
        <v>51</v>
      </c>
      <c r="C49" s="26">
        <v>0.5</v>
      </c>
      <c r="D49" s="3" t="s">
        <v>19</v>
      </c>
      <c r="E49" s="3"/>
    </row>
    <row r="50" spans="2:5" ht="21" x14ac:dyDescent="0.55000000000000004">
      <c r="B50" s="4" t="s">
        <v>52</v>
      </c>
      <c r="C50" s="26">
        <v>0.9</v>
      </c>
      <c r="D50" s="3" t="s">
        <v>20</v>
      </c>
      <c r="E50" s="3"/>
    </row>
    <row r="51" spans="2:5" ht="21" x14ac:dyDescent="0.55000000000000004">
      <c r="B51" s="4" t="s">
        <v>53</v>
      </c>
      <c r="C51" s="26">
        <v>0.75</v>
      </c>
      <c r="D51" s="3" t="s">
        <v>21</v>
      </c>
      <c r="E51" s="3"/>
    </row>
  </sheetData>
  <sheetProtection algorithmName="SHA-512" hashValue="LJQLoX8qlIlBKUrXgGoLFD3FlU+cIOCA02v7kOgTh6x6Z2ggH51nL96YLEX2MNImzEBzzIfT4JujCkRI2tOe7Q==" saltValue="vLn6FkuTnLZsVmHrvjnj4g==" spinCount="100000" sheet="1" selectLockedCell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E8C125-4AD7-4258-95B5-7E88BFA95418}">
          <x14:formula1>
            <xm:f>LIST!$D$11:$D$12</xm:f>
          </x14:formula1>
          <xm:sqref>C27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65DBF-4D37-45DE-BCD9-EEF754BCAFDE}">
  <sheetPr codeName="Sheet6"/>
  <dimension ref="B2:Z52"/>
  <sheetViews>
    <sheetView zoomScale="70" zoomScaleNormal="70" workbookViewId="0">
      <selection activeCell="C30" sqref="C30"/>
    </sheetView>
  </sheetViews>
  <sheetFormatPr defaultColWidth="8.7265625" defaultRowHeight="14.5" x14ac:dyDescent="0.35"/>
  <cols>
    <col min="1" max="1" width="8.7265625" style="1"/>
    <col min="2" max="2" width="14.54296875" style="1" bestFit="1" customWidth="1"/>
    <col min="3" max="12" width="8.7265625" style="1"/>
    <col min="13" max="13" width="13.453125" style="1" customWidth="1"/>
    <col min="14" max="14" width="15.453125" style="1" bestFit="1" customWidth="1"/>
    <col min="15" max="15" width="3.1796875" style="1" customWidth="1"/>
    <col min="16" max="16" width="15.81640625" style="1" bestFit="1" customWidth="1"/>
    <col min="17" max="17" width="8.7265625" style="1"/>
    <col min="18" max="18" width="3.1796875" style="1" customWidth="1"/>
    <col min="19" max="19" width="11.7265625" style="1" bestFit="1" customWidth="1"/>
    <col min="20" max="20" width="15.1796875" style="1" bestFit="1" customWidth="1"/>
    <col min="21" max="21" width="3.1796875" style="1" customWidth="1"/>
    <col min="22" max="22" width="13.1796875" style="1" bestFit="1" customWidth="1"/>
    <col min="23" max="23" width="9.81640625" style="1" bestFit="1" customWidth="1"/>
    <col min="24" max="24" width="3.1796875" style="1" customWidth="1"/>
    <col min="25" max="25" width="13.54296875" style="1" bestFit="1" customWidth="1"/>
    <col min="26" max="26" width="10.7265625" style="1" bestFit="1" customWidth="1"/>
    <col min="27" max="27" width="8.7265625" style="1"/>
    <col min="28" max="28" width="14.1796875" style="1" customWidth="1"/>
    <col min="29" max="29" width="17.453125" style="1" bestFit="1" customWidth="1"/>
    <col min="30" max="30" width="3.1796875" style="1" customWidth="1"/>
    <col min="31" max="31" width="14" style="1" bestFit="1" customWidth="1"/>
    <col min="32" max="32" width="8.7265625" style="1"/>
    <col min="33" max="33" width="3.1796875" style="1" customWidth="1"/>
    <col min="34" max="34" width="11.7265625" style="1" bestFit="1" customWidth="1"/>
    <col min="35" max="35" width="8.7265625" style="1"/>
    <col min="36" max="36" width="3.1796875" style="1" customWidth="1"/>
    <col min="37" max="37" width="13.1796875" style="1" bestFit="1" customWidth="1"/>
    <col min="38" max="38" width="8.7265625" style="1"/>
    <col min="39" max="39" width="3.1796875" style="1" customWidth="1"/>
    <col min="40" max="40" width="14" style="1" bestFit="1" customWidth="1"/>
    <col min="41" max="16384" width="8.7265625" style="1"/>
  </cols>
  <sheetData>
    <row r="2" spans="2:26" ht="18" x14ac:dyDescent="0.4">
      <c r="B2" s="2" t="s">
        <v>0</v>
      </c>
    </row>
    <row r="3" spans="2:26" ht="23.5" thickBot="1" x14ac:dyDescent="0.55000000000000004">
      <c r="M3" s="5" t="s">
        <v>10</v>
      </c>
      <c r="N3" s="3"/>
      <c r="O3" s="3"/>
      <c r="P3" s="3"/>
      <c r="Q3" s="3"/>
      <c r="R3" s="3"/>
      <c r="S3" s="3"/>
      <c r="T3" s="3"/>
      <c r="U3" s="3"/>
      <c r="V3" s="3"/>
      <c r="W3" s="3"/>
      <c r="X3" s="3"/>
      <c r="Y3" s="3"/>
      <c r="Z3" s="3"/>
    </row>
    <row r="4" spans="2:26" ht="18.5" thickBot="1" x14ac:dyDescent="0.45">
      <c r="M4" s="6" t="s">
        <v>1</v>
      </c>
      <c r="N4" s="63" t="str">
        <f>IF(N9=0,"",N9*(N10-N11+(N12*N13)))</f>
        <v/>
      </c>
      <c r="O4" s="7"/>
      <c r="P4" s="7"/>
      <c r="Q4" s="7"/>
      <c r="R4" s="7"/>
      <c r="S4" s="7"/>
      <c r="T4" s="7"/>
      <c r="U4" s="7"/>
      <c r="V4" s="7"/>
      <c r="W4" s="7"/>
      <c r="X4" s="7"/>
      <c r="Y4" s="7"/>
      <c r="Z4" s="8"/>
    </row>
    <row r="5" spans="2:26" ht="18.5" thickBot="1" x14ac:dyDescent="0.45">
      <c r="M5" s="9" t="s">
        <v>2</v>
      </c>
      <c r="N5" s="63" t="str">
        <f>IF(N9=0,"",N9*((((Z11*(1-Z12)*Z13)/Z14)-((Z15*(1-Z16)*Z17)/Z20))*((Z18*0.746)/(33000*Z19))))</f>
        <v/>
      </c>
      <c r="O5" s="4"/>
      <c r="P5" s="4"/>
      <c r="Q5" s="4"/>
      <c r="R5" s="4"/>
      <c r="S5" s="4"/>
      <c r="T5" s="4"/>
      <c r="U5" s="4"/>
      <c r="V5" s="4"/>
      <c r="W5" s="4"/>
      <c r="X5" s="4"/>
      <c r="Y5" s="4"/>
      <c r="Z5" s="10"/>
    </row>
    <row r="6" spans="2:26" ht="18.5" thickBot="1" x14ac:dyDescent="0.45">
      <c r="M6" s="9" t="s">
        <v>32</v>
      </c>
      <c r="N6" s="65" t="str">
        <f>IF(N4="","",N4*0.25)</f>
        <v/>
      </c>
      <c r="O6" s="4"/>
      <c r="P6" s="4"/>
      <c r="Q6" s="4"/>
      <c r="R6" s="4"/>
      <c r="S6" s="4"/>
      <c r="T6" s="4"/>
      <c r="U6" s="4"/>
      <c r="V6" s="4"/>
      <c r="W6" s="4"/>
      <c r="X6" s="4"/>
      <c r="Y6" s="4"/>
      <c r="Z6" s="10"/>
    </row>
    <row r="7" spans="2:26" ht="18" x14ac:dyDescent="0.4">
      <c r="M7" s="11"/>
      <c r="N7" s="4"/>
      <c r="O7" s="4"/>
      <c r="P7" s="4"/>
      <c r="Q7" s="4"/>
      <c r="R7" s="4"/>
      <c r="S7" s="4"/>
      <c r="T7" s="4"/>
      <c r="U7" s="4"/>
      <c r="V7" s="4"/>
      <c r="W7" s="4"/>
      <c r="X7" s="4"/>
      <c r="Y7" s="4"/>
      <c r="Z7" s="10"/>
    </row>
    <row r="8" spans="2:26" ht="18" x14ac:dyDescent="0.4">
      <c r="M8" s="11" t="s">
        <v>3</v>
      </c>
      <c r="N8" s="4"/>
      <c r="O8" s="4"/>
      <c r="P8" s="4"/>
      <c r="Q8" s="4"/>
      <c r="R8" s="4"/>
      <c r="S8" s="4"/>
      <c r="T8" s="4"/>
      <c r="U8" s="4"/>
      <c r="V8" s="4"/>
      <c r="W8" s="4"/>
      <c r="X8" s="4"/>
      <c r="Y8" s="4"/>
      <c r="Z8" s="10"/>
    </row>
    <row r="9" spans="2:26" ht="18" x14ac:dyDescent="0.4">
      <c r="M9" s="11" t="s">
        <v>5</v>
      </c>
      <c r="N9" s="33">
        <f>C30</f>
        <v>0</v>
      </c>
      <c r="O9" s="4"/>
      <c r="P9" s="4"/>
      <c r="Q9" s="4"/>
      <c r="R9" s="4"/>
      <c r="S9" s="4"/>
      <c r="T9" s="4"/>
      <c r="U9" s="4"/>
      <c r="V9" s="4"/>
      <c r="W9" s="4"/>
      <c r="X9" s="4"/>
      <c r="Y9" s="4"/>
      <c r="Z9" s="10"/>
    </row>
    <row r="10" spans="2:26" ht="21" x14ac:dyDescent="0.55000000000000004">
      <c r="M10" s="11" t="s">
        <v>35</v>
      </c>
      <c r="N10" s="64" t="e">
        <f>(((Q11*(1-Q12)*Q13)/(33000*Q14))*(1/Q15)*0.746*Q16*Q17)</f>
        <v>#DIV/0!</v>
      </c>
      <c r="O10" s="4"/>
      <c r="P10" s="4" t="s">
        <v>35</v>
      </c>
      <c r="Q10" s="4"/>
      <c r="R10" s="4"/>
      <c r="S10" s="4" t="s">
        <v>36</v>
      </c>
      <c r="T10" s="4"/>
      <c r="U10" s="4"/>
      <c r="V10" s="4" t="s">
        <v>37</v>
      </c>
      <c r="W10" s="4"/>
      <c r="X10" s="4"/>
      <c r="Y10" s="4" t="s">
        <v>2</v>
      </c>
      <c r="Z10" s="10"/>
    </row>
    <row r="11" spans="2:26" ht="21" x14ac:dyDescent="0.55000000000000004">
      <c r="M11" s="11" t="s">
        <v>36</v>
      </c>
      <c r="N11" s="64" t="e">
        <f>((T11*(1-T12)*T13)/(33000*T14)*(1/T15)*0.746*T16*T17)</f>
        <v>#DIV/0!</v>
      </c>
      <c r="O11" s="4"/>
      <c r="P11" s="4" t="s">
        <v>38</v>
      </c>
      <c r="Q11" s="36">
        <f>C32</f>
        <v>0</v>
      </c>
      <c r="R11" s="4"/>
      <c r="S11" s="4" t="s">
        <v>46</v>
      </c>
      <c r="T11" s="36">
        <f>C33</f>
        <v>0</v>
      </c>
      <c r="U11" s="4"/>
      <c r="V11" s="4" t="s">
        <v>46</v>
      </c>
      <c r="W11" s="36">
        <f>C33</f>
        <v>0</v>
      </c>
      <c r="X11" s="4"/>
      <c r="Y11" s="4" t="s">
        <v>38</v>
      </c>
      <c r="Z11" s="37">
        <f>C32</f>
        <v>0</v>
      </c>
    </row>
    <row r="12" spans="2:26" ht="21" x14ac:dyDescent="0.55000000000000004">
      <c r="M12" s="11" t="s">
        <v>6</v>
      </c>
      <c r="N12" s="33">
        <f>C31</f>
        <v>0</v>
      </c>
      <c r="O12" s="4"/>
      <c r="P12" s="4" t="s">
        <v>39</v>
      </c>
      <c r="Q12" s="36">
        <f>C34</f>
        <v>0</v>
      </c>
      <c r="R12" s="4"/>
      <c r="S12" s="4" t="s">
        <v>47</v>
      </c>
      <c r="T12" s="36">
        <f>C35</f>
        <v>0</v>
      </c>
      <c r="U12" s="4"/>
      <c r="V12" s="4" t="s">
        <v>47</v>
      </c>
      <c r="W12" s="36">
        <f>C35</f>
        <v>0</v>
      </c>
      <c r="X12" s="4"/>
      <c r="Y12" s="4" t="s">
        <v>39</v>
      </c>
      <c r="Z12" s="37">
        <f>C34</f>
        <v>0</v>
      </c>
    </row>
    <row r="13" spans="2:26" ht="21" x14ac:dyDescent="0.55000000000000004">
      <c r="M13" s="11" t="s">
        <v>37</v>
      </c>
      <c r="N13" s="64">
        <f>((W11*(1-W12)*W13*W14*0.746)/33000)*W15*W16*W17</f>
        <v>0</v>
      </c>
      <c r="O13" s="4"/>
      <c r="P13" s="4" t="s">
        <v>40</v>
      </c>
      <c r="Q13" s="36">
        <f>C36</f>
        <v>0</v>
      </c>
      <c r="R13" s="4"/>
      <c r="S13" s="4" t="s">
        <v>48</v>
      </c>
      <c r="T13" s="36">
        <f>C37</f>
        <v>0</v>
      </c>
      <c r="U13" s="4"/>
      <c r="V13" s="4" t="s">
        <v>48</v>
      </c>
      <c r="W13" s="36">
        <f>C37</f>
        <v>0</v>
      </c>
      <c r="X13" s="4"/>
      <c r="Y13" s="4" t="s">
        <v>40</v>
      </c>
      <c r="Z13" s="37">
        <f>C36</f>
        <v>0</v>
      </c>
    </row>
    <row r="14" spans="2:26" ht="21" x14ac:dyDescent="0.55000000000000004">
      <c r="M14" s="11"/>
      <c r="N14" s="4"/>
      <c r="O14" s="4"/>
      <c r="P14" s="4" t="s">
        <v>41</v>
      </c>
      <c r="Q14" s="36">
        <f>C43</f>
        <v>0.9</v>
      </c>
      <c r="R14" s="4"/>
      <c r="S14" s="4" t="s">
        <v>41</v>
      </c>
      <c r="T14" s="36">
        <f>C43</f>
        <v>0.9</v>
      </c>
      <c r="U14" s="4"/>
      <c r="V14" s="4" t="s">
        <v>49</v>
      </c>
      <c r="W14" s="36">
        <f>C42</f>
        <v>0</v>
      </c>
      <c r="X14" s="4"/>
      <c r="Y14" s="4" t="s">
        <v>42</v>
      </c>
      <c r="Z14" s="37">
        <f>C38</f>
        <v>0</v>
      </c>
    </row>
    <row r="15" spans="2:26" ht="21" x14ac:dyDescent="0.55000000000000004">
      <c r="M15" s="11"/>
      <c r="N15" s="4"/>
      <c r="O15" s="4"/>
      <c r="P15" s="4" t="s">
        <v>42</v>
      </c>
      <c r="Q15" s="36">
        <f>C38</f>
        <v>0</v>
      </c>
      <c r="R15" s="4"/>
      <c r="S15" s="4" t="s">
        <v>49</v>
      </c>
      <c r="T15" s="36">
        <f>C42</f>
        <v>0</v>
      </c>
      <c r="U15" s="4"/>
      <c r="V15" s="4" t="s">
        <v>50</v>
      </c>
      <c r="W15" s="36">
        <f>C48</f>
        <v>0.5</v>
      </c>
      <c r="X15" s="4"/>
      <c r="Y15" s="4" t="s">
        <v>46</v>
      </c>
      <c r="Z15" s="37">
        <f>C33</f>
        <v>0</v>
      </c>
    </row>
    <row r="16" spans="2:26" ht="21" x14ac:dyDescent="0.55000000000000004">
      <c r="M16" s="11"/>
      <c r="N16" s="4"/>
      <c r="O16" s="4"/>
      <c r="P16" s="4" t="s">
        <v>43</v>
      </c>
      <c r="Q16" s="36">
        <f>C49</f>
        <v>0.35</v>
      </c>
      <c r="R16" s="4"/>
      <c r="S16" s="4" t="s">
        <v>43</v>
      </c>
      <c r="T16" s="36">
        <f>C49</f>
        <v>0.35</v>
      </c>
      <c r="U16" s="4"/>
      <c r="V16" s="4" t="s">
        <v>51</v>
      </c>
      <c r="W16" s="36">
        <f>C51</f>
        <v>0.5</v>
      </c>
      <c r="X16" s="4"/>
      <c r="Y16" s="4" t="s">
        <v>47</v>
      </c>
      <c r="Z16" s="37">
        <f>C35</f>
        <v>0</v>
      </c>
    </row>
    <row r="17" spans="2:26" ht="21" x14ac:dyDescent="0.55000000000000004">
      <c r="M17" s="11"/>
      <c r="N17" s="4"/>
      <c r="O17" s="4"/>
      <c r="P17" s="4" t="s">
        <v>7</v>
      </c>
      <c r="Q17" s="36">
        <f>C50</f>
        <v>0</v>
      </c>
      <c r="R17" s="4"/>
      <c r="S17" s="4" t="s">
        <v>7</v>
      </c>
      <c r="T17" s="36">
        <f>C50</f>
        <v>0</v>
      </c>
      <c r="U17" s="4"/>
      <c r="V17" s="4" t="s">
        <v>7</v>
      </c>
      <c r="W17" s="36">
        <f>C50</f>
        <v>0</v>
      </c>
      <c r="X17" s="4"/>
      <c r="Y17" s="4" t="s">
        <v>48</v>
      </c>
      <c r="Z17" s="37">
        <f>C37</f>
        <v>0</v>
      </c>
    </row>
    <row r="18" spans="2:26" ht="21" x14ac:dyDescent="0.55000000000000004">
      <c r="M18" s="11"/>
      <c r="N18" s="4"/>
      <c r="O18" s="4"/>
      <c r="P18" s="4"/>
      <c r="Q18" s="4"/>
      <c r="R18" s="4"/>
      <c r="S18" s="4"/>
      <c r="T18" s="4"/>
      <c r="U18" s="4"/>
      <c r="V18" s="4"/>
      <c r="W18" s="4"/>
      <c r="X18" s="4"/>
      <c r="Y18" s="4" t="s">
        <v>53</v>
      </c>
      <c r="Z18" s="37">
        <f>C52</f>
        <v>0.75</v>
      </c>
    </row>
    <row r="19" spans="2:26" ht="21" x14ac:dyDescent="0.55000000000000004">
      <c r="M19" s="11"/>
      <c r="N19" s="4"/>
      <c r="O19" s="4"/>
      <c r="P19" s="4"/>
      <c r="Q19" s="4"/>
      <c r="R19" s="4"/>
      <c r="S19" s="4"/>
      <c r="T19" s="4"/>
      <c r="U19" s="4"/>
      <c r="V19" s="4"/>
      <c r="W19" s="4"/>
      <c r="X19" s="4"/>
      <c r="Y19" s="4" t="s">
        <v>41</v>
      </c>
      <c r="Z19" s="37">
        <f>C43</f>
        <v>0.9</v>
      </c>
    </row>
    <row r="20" spans="2:26" ht="21" x14ac:dyDescent="0.55000000000000004">
      <c r="M20" s="11"/>
      <c r="N20" s="4"/>
      <c r="O20" s="4"/>
      <c r="P20" s="4"/>
      <c r="Q20" s="4"/>
      <c r="R20" s="4"/>
      <c r="S20" s="4"/>
      <c r="T20" s="4"/>
      <c r="U20" s="4"/>
      <c r="V20" s="4"/>
      <c r="W20" s="4"/>
      <c r="X20" s="4"/>
      <c r="Y20" s="4" t="s">
        <v>49</v>
      </c>
      <c r="Z20" s="37">
        <f>C42</f>
        <v>0</v>
      </c>
    </row>
    <row r="21" spans="2:26" ht="18.5" thickBot="1" x14ac:dyDescent="0.45">
      <c r="M21" s="12"/>
      <c r="N21" s="13"/>
      <c r="O21" s="13"/>
      <c r="P21" s="13"/>
      <c r="Q21" s="13"/>
      <c r="R21" s="13"/>
      <c r="S21" s="13"/>
      <c r="T21" s="13"/>
      <c r="U21" s="13"/>
      <c r="V21" s="13"/>
      <c r="W21" s="13"/>
      <c r="X21" s="13"/>
      <c r="Y21" s="13"/>
      <c r="Z21" s="14"/>
    </row>
    <row r="27" spans="2:26" ht="18" x14ac:dyDescent="0.4">
      <c r="B27" s="3" t="s">
        <v>3</v>
      </c>
      <c r="C27" s="15"/>
      <c r="D27" s="3" t="s">
        <v>4</v>
      </c>
      <c r="E27" s="3"/>
    </row>
    <row r="28" spans="2:26" ht="18" x14ac:dyDescent="0.4">
      <c r="B28" s="3" t="s">
        <v>1</v>
      </c>
      <c r="C28" s="27"/>
      <c r="D28" s="3" t="s">
        <v>11</v>
      </c>
      <c r="E28" s="3"/>
    </row>
    <row r="29" spans="2:26" ht="18" x14ac:dyDescent="0.4">
      <c r="B29" s="3" t="s">
        <v>2</v>
      </c>
      <c r="C29" s="27"/>
      <c r="D29" s="3" t="s">
        <v>12</v>
      </c>
      <c r="E29" s="3"/>
    </row>
    <row r="30" spans="2:26" ht="18" x14ac:dyDescent="0.4">
      <c r="B30" s="3" t="s">
        <v>5</v>
      </c>
      <c r="C30" s="16"/>
      <c r="D30" s="3" t="s">
        <v>14</v>
      </c>
      <c r="E30" s="3"/>
    </row>
    <row r="31" spans="2:26" ht="18" x14ac:dyDescent="0.4">
      <c r="B31" s="3" t="s">
        <v>6</v>
      </c>
      <c r="C31" s="16"/>
      <c r="D31" s="3" t="s">
        <v>29</v>
      </c>
      <c r="E31" s="3"/>
    </row>
    <row r="32" spans="2:26" ht="21" x14ac:dyDescent="0.55000000000000004">
      <c r="B32" s="4" t="s">
        <v>38</v>
      </c>
      <c r="C32" s="17"/>
      <c r="D32" s="3" t="s">
        <v>30</v>
      </c>
      <c r="E32" s="3"/>
    </row>
    <row r="33" spans="2:5" ht="21" x14ac:dyDescent="0.55000000000000004">
      <c r="B33" s="4" t="s">
        <v>46</v>
      </c>
      <c r="C33" s="17"/>
      <c r="D33" s="3" t="s">
        <v>31</v>
      </c>
      <c r="E33" s="3"/>
    </row>
    <row r="34" spans="2:5" ht="21" x14ac:dyDescent="0.55000000000000004">
      <c r="B34" s="4" t="s">
        <v>39</v>
      </c>
      <c r="C34" s="17"/>
      <c r="D34" s="3" t="s">
        <v>23</v>
      </c>
      <c r="E34" s="3"/>
    </row>
    <row r="35" spans="2:5" ht="21" x14ac:dyDescent="0.55000000000000004">
      <c r="B35" s="4" t="s">
        <v>47</v>
      </c>
      <c r="C35" s="17"/>
      <c r="D35" s="3" t="s">
        <v>22</v>
      </c>
      <c r="E35" s="3"/>
    </row>
    <row r="36" spans="2:5" ht="21" x14ac:dyDescent="0.55000000000000004">
      <c r="B36" s="4" t="s">
        <v>40</v>
      </c>
      <c r="C36" s="17"/>
      <c r="D36" s="3" t="s">
        <v>15</v>
      </c>
      <c r="E36" s="3"/>
    </row>
    <row r="37" spans="2:5" ht="21" x14ac:dyDescent="0.55000000000000004">
      <c r="B37" s="4" t="s">
        <v>48</v>
      </c>
      <c r="C37" s="17"/>
      <c r="D37" s="3" t="s">
        <v>15</v>
      </c>
      <c r="E37" s="3"/>
    </row>
    <row r="38" spans="2:5" ht="21" x14ac:dyDescent="0.55000000000000004">
      <c r="B38" s="4" t="s">
        <v>42</v>
      </c>
      <c r="C38" s="26">
        <f>C39*C40*C41</f>
        <v>0</v>
      </c>
      <c r="D38" s="3" t="s">
        <v>33</v>
      </c>
      <c r="E38" s="3"/>
    </row>
    <row r="39" spans="2:5" ht="21" x14ac:dyDescent="0.55000000000000004">
      <c r="B39" s="4" t="s">
        <v>61</v>
      </c>
      <c r="C39" s="17"/>
      <c r="D39" s="3" t="s">
        <v>62</v>
      </c>
      <c r="E39" s="3"/>
    </row>
    <row r="40" spans="2:5" ht="21" x14ac:dyDescent="0.55000000000000004">
      <c r="B40" s="4" t="s">
        <v>64</v>
      </c>
      <c r="C40" s="26">
        <v>0.85</v>
      </c>
      <c r="D40" s="3" t="s">
        <v>181</v>
      </c>
      <c r="E40" s="3"/>
    </row>
    <row r="41" spans="2:5" ht="21" x14ac:dyDescent="0.55000000000000004">
      <c r="B41" s="4" t="s">
        <v>63</v>
      </c>
      <c r="C41" s="26">
        <v>0.9</v>
      </c>
      <c r="D41" s="3" t="s">
        <v>16</v>
      </c>
      <c r="E41" s="3"/>
    </row>
    <row r="42" spans="2:5" ht="21" x14ac:dyDescent="0.55000000000000004">
      <c r="B42" s="4" t="s">
        <v>49</v>
      </c>
      <c r="C42" s="25">
        <f>C44*C45*C46</f>
        <v>0</v>
      </c>
      <c r="D42" s="3" t="s">
        <v>34</v>
      </c>
      <c r="E42" s="3"/>
    </row>
    <row r="43" spans="2:5" ht="21" x14ac:dyDescent="0.55000000000000004">
      <c r="B43" s="4" t="s">
        <v>41</v>
      </c>
      <c r="C43" s="28">
        <v>0.9</v>
      </c>
      <c r="D43" s="3" t="s">
        <v>16</v>
      </c>
      <c r="E43" s="3"/>
    </row>
    <row r="44" spans="2:5" ht="21" x14ac:dyDescent="0.55000000000000004">
      <c r="B44" s="4" t="s">
        <v>54</v>
      </c>
      <c r="C44" s="16"/>
      <c r="D44" s="3" t="s">
        <v>58</v>
      </c>
      <c r="E44" s="3"/>
    </row>
    <row r="45" spans="2:5" ht="21" x14ac:dyDescent="0.55000000000000004">
      <c r="B45" s="4" t="s">
        <v>55</v>
      </c>
      <c r="C45" s="16"/>
      <c r="D45" s="3" t="s">
        <v>59</v>
      </c>
      <c r="E45" s="3"/>
    </row>
    <row r="46" spans="2:5" ht="21" x14ac:dyDescent="0.55000000000000004">
      <c r="B46" s="4" t="s">
        <v>56</v>
      </c>
      <c r="C46" s="16"/>
      <c r="D46" s="3" t="s">
        <v>60</v>
      </c>
      <c r="E46" s="3"/>
    </row>
    <row r="47" spans="2:5" ht="21" x14ac:dyDescent="0.55000000000000004">
      <c r="B47" s="4" t="s">
        <v>57</v>
      </c>
      <c r="C47" s="29">
        <v>0.9</v>
      </c>
      <c r="D47" s="3" t="s">
        <v>67</v>
      </c>
      <c r="E47" s="3"/>
    </row>
    <row r="48" spans="2:5" ht="21" x14ac:dyDescent="0.55000000000000004">
      <c r="B48" s="4" t="s">
        <v>50</v>
      </c>
      <c r="C48" s="28">
        <v>0.5</v>
      </c>
      <c r="D48" s="3" t="s">
        <v>24</v>
      </c>
      <c r="E48" s="3"/>
    </row>
    <row r="49" spans="2:5" ht="21" x14ac:dyDescent="0.55000000000000004">
      <c r="B49" s="4" t="s">
        <v>43</v>
      </c>
      <c r="C49" s="28">
        <v>0.35</v>
      </c>
      <c r="D49" s="3" t="s">
        <v>17</v>
      </c>
      <c r="E49" s="3"/>
    </row>
    <row r="50" spans="2:5" ht="18" x14ac:dyDescent="0.4">
      <c r="B50" s="3" t="s">
        <v>7</v>
      </c>
      <c r="C50" s="17"/>
      <c r="D50" s="3" t="s">
        <v>25</v>
      </c>
      <c r="E50" s="3"/>
    </row>
    <row r="51" spans="2:5" ht="21" x14ac:dyDescent="0.55000000000000004">
      <c r="B51" s="4" t="s">
        <v>51</v>
      </c>
      <c r="C51" s="28">
        <v>0.5</v>
      </c>
      <c r="D51" s="3" t="s">
        <v>19</v>
      </c>
      <c r="E51" s="3"/>
    </row>
    <row r="52" spans="2:5" ht="21" x14ac:dyDescent="0.55000000000000004">
      <c r="B52" s="4" t="s">
        <v>53</v>
      </c>
      <c r="C52" s="28">
        <v>0.75</v>
      </c>
      <c r="D52" s="3" t="s">
        <v>21</v>
      </c>
      <c r="E52" s="3"/>
    </row>
  </sheetData>
  <sheetProtection algorithmName="SHA-512" hashValue="KydeBvAoaH48ak/KdNb5H8I+CqYmFgeMPkloMJ81HMwaNv2B6nl/9iRGLCbD72IOKHGpjzgKsmqLn6IWUt9JOg==" saltValue="YSYm/XqNAfVPq2sULTvyfw==" spinCount="100000" sheet="1" selectLockedCell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8B8FA0F-CF17-4C48-834E-EF4CC1E21923}">
          <x14:formula1>
            <xm:f>LIST!$D$11:$D$12</xm:f>
          </x14:formula1>
          <xm:sqref>C31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26226-3556-4B4F-B135-6B0ADD3963A4}">
  <sheetPr codeName="Sheet7"/>
  <dimension ref="B2:Z52"/>
  <sheetViews>
    <sheetView zoomScale="70" zoomScaleNormal="70" workbookViewId="0">
      <selection activeCell="C30" sqref="C30"/>
    </sheetView>
  </sheetViews>
  <sheetFormatPr defaultColWidth="8.7265625" defaultRowHeight="14.5" x14ac:dyDescent="0.35"/>
  <cols>
    <col min="1" max="1" width="8.7265625" style="1"/>
    <col min="2" max="2" width="14.54296875" style="1" bestFit="1" customWidth="1"/>
    <col min="3" max="12" width="8.7265625" style="1"/>
    <col min="13" max="13" width="13.453125" style="1" customWidth="1"/>
    <col min="14" max="14" width="15.453125" style="1" bestFit="1" customWidth="1"/>
    <col min="15" max="15" width="3.1796875" style="1" customWidth="1"/>
    <col min="16" max="16" width="15.81640625" style="1" bestFit="1" customWidth="1"/>
    <col min="17" max="17" width="8.7265625" style="1"/>
    <col min="18" max="18" width="3.1796875" style="1" customWidth="1"/>
    <col min="19" max="19" width="11.7265625" style="1" bestFit="1" customWidth="1"/>
    <col min="20" max="20" width="15.1796875" style="1" bestFit="1" customWidth="1"/>
    <col min="21" max="21" width="3.1796875" style="1" customWidth="1"/>
    <col min="22" max="22" width="13.1796875" style="1" bestFit="1" customWidth="1"/>
    <col min="23" max="23" width="9.81640625" style="1" bestFit="1" customWidth="1"/>
    <col min="24" max="24" width="3.1796875" style="1" customWidth="1"/>
    <col min="25" max="25" width="13.54296875" style="1" bestFit="1" customWidth="1"/>
    <col min="26" max="26" width="10.7265625" style="1" bestFit="1" customWidth="1"/>
    <col min="27" max="27" width="8.7265625" style="1"/>
    <col min="28" max="28" width="14.1796875" style="1" customWidth="1"/>
    <col min="29" max="29" width="17.453125" style="1" bestFit="1" customWidth="1"/>
    <col min="30" max="30" width="3.1796875" style="1" customWidth="1"/>
    <col min="31" max="31" width="14" style="1" bestFit="1" customWidth="1"/>
    <col min="32" max="32" width="8.7265625" style="1"/>
    <col min="33" max="33" width="3.1796875" style="1" customWidth="1"/>
    <col min="34" max="34" width="11.7265625" style="1" bestFit="1" customWidth="1"/>
    <col min="35" max="35" width="8.7265625" style="1"/>
    <col min="36" max="36" width="3.1796875" style="1" customWidth="1"/>
    <col min="37" max="37" width="13.1796875" style="1" bestFit="1" customWidth="1"/>
    <col min="38" max="38" width="8.7265625" style="1"/>
    <col min="39" max="39" width="3.1796875" style="1" customWidth="1"/>
    <col min="40" max="40" width="14" style="1" bestFit="1" customWidth="1"/>
    <col min="41" max="16384" width="8.7265625" style="1"/>
  </cols>
  <sheetData>
    <row r="2" spans="2:26" ht="18" x14ac:dyDescent="0.4">
      <c r="B2" s="2" t="s">
        <v>0</v>
      </c>
    </row>
    <row r="3" spans="2:26" ht="23.5" thickBot="1" x14ac:dyDescent="0.55000000000000004">
      <c r="M3" s="5" t="s">
        <v>10</v>
      </c>
      <c r="N3" s="3"/>
      <c r="O3" s="3"/>
      <c r="P3" s="3"/>
      <c r="Q3" s="3"/>
      <c r="R3" s="3"/>
      <c r="S3" s="3"/>
      <c r="T3" s="3"/>
      <c r="U3" s="3"/>
      <c r="V3" s="3"/>
      <c r="W3" s="3"/>
      <c r="X3" s="3"/>
      <c r="Y3" s="3"/>
      <c r="Z3" s="3"/>
    </row>
    <row r="4" spans="2:26" ht="18.5" thickBot="1" x14ac:dyDescent="0.45">
      <c r="M4" s="6" t="s">
        <v>1</v>
      </c>
      <c r="N4" s="63" t="str">
        <f>IF(N9=0,"",N9*(N10-N11+(N12*N13)))</f>
        <v/>
      </c>
      <c r="O4" s="7"/>
      <c r="P4" s="7"/>
      <c r="Q4" s="7"/>
      <c r="R4" s="7"/>
      <c r="S4" s="7"/>
      <c r="T4" s="7"/>
      <c r="U4" s="7"/>
      <c r="V4" s="7"/>
      <c r="W4" s="7"/>
      <c r="X4" s="7"/>
      <c r="Y4" s="7"/>
      <c r="Z4" s="8"/>
    </row>
    <row r="5" spans="2:26" ht="18.5" thickBot="1" x14ac:dyDescent="0.45">
      <c r="M5" s="9" t="s">
        <v>2</v>
      </c>
      <c r="N5" s="63" t="str">
        <f>IF(N9=0,"",N9*((((Z11*(1-Z12)*Z13)/Z14)-((Z15*(1-Z16)*Z17)/Z20))*((Z18*0.746)/(33000*Z19))))</f>
        <v/>
      </c>
      <c r="O5" s="4"/>
      <c r="P5" s="4"/>
      <c r="Q5" s="4"/>
      <c r="R5" s="4"/>
      <c r="S5" s="4"/>
      <c r="T5" s="4"/>
      <c r="U5" s="4"/>
      <c r="V5" s="4"/>
      <c r="W5" s="4"/>
      <c r="X5" s="4"/>
      <c r="Y5" s="4"/>
      <c r="Z5" s="10"/>
    </row>
    <row r="6" spans="2:26" ht="18.5" thickBot="1" x14ac:dyDescent="0.45">
      <c r="M6" s="9" t="s">
        <v>32</v>
      </c>
      <c r="N6" s="65" t="str">
        <f>IF(N4="","",N4*0.25)</f>
        <v/>
      </c>
      <c r="O6" s="4"/>
      <c r="P6" s="4"/>
      <c r="Q6" s="4"/>
      <c r="R6" s="4"/>
      <c r="S6" s="4"/>
      <c r="T6" s="4"/>
      <c r="U6" s="4"/>
      <c r="V6" s="4"/>
      <c r="W6" s="4"/>
      <c r="X6" s="4"/>
      <c r="Y6" s="4"/>
      <c r="Z6" s="10"/>
    </row>
    <row r="7" spans="2:26" ht="18" x14ac:dyDescent="0.4">
      <c r="M7" s="11"/>
      <c r="N7" s="4"/>
      <c r="O7" s="4"/>
      <c r="P7" s="4"/>
      <c r="Q7" s="4"/>
      <c r="R7" s="4"/>
      <c r="S7" s="4"/>
      <c r="T7" s="4"/>
      <c r="U7" s="4"/>
      <c r="V7" s="4"/>
      <c r="W7" s="4"/>
      <c r="X7" s="4"/>
      <c r="Y7" s="4"/>
      <c r="Z7" s="10"/>
    </row>
    <row r="8" spans="2:26" ht="18" x14ac:dyDescent="0.4">
      <c r="M8" s="11" t="s">
        <v>3</v>
      </c>
      <c r="N8" s="4"/>
      <c r="O8" s="4"/>
      <c r="P8" s="4"/>
      <c r="Q8" s="4"/>
      <c r="R8" s="4"/>
      <c r="S8" s="4"/>
      <c r="T8" s="4"/>
      <c r="U8" s="4"/>
      <c r="V8" s="4"/>
      <c r="W8" s="4"/>
      <c r="X8" s="4"/>
      <c r="Y8" s="4"/>
      <c r="Z8" s="10"/>
    </row>
    <row r="9" spans="2:26" ht="18" x14ac:dyDescent="0.4">
      <c r="M9" s="11" t="s">
        <v>5</v>
      </c>
      <c r="N9" s="33">
        <f>C30</f>
        <v>0</v>
      </c>
      <c r="O9" s="4"/>
      <c r="P9" s="4"/>
      <c r="Q9" s="4"/>
      <c r="R9" s="4"/>
      <c r="S9" s="4"/>
      <c r="T9" s="4"/>
      <c r="U9" s="4"/>
      <c r="V9" s="4"/>
      <c r="W9" s="4"/>
      <c r="X9" s="4"/>
      <c r="Y9" s="4"/>
      <c r="Z9" s="10"/>
    </row>
    <row r="10" spans="2:26" ht="21" x14ac:dyDescent="0.55000000000000004">
      <c r="M10" s="11" t="s">
        <v>35</v>
      </c>
      <c r="N10" s="64" t="e">
        <f>(((Q11*(1-Q12)*Q13)/(33000*Q14))*(1/Q15)*0.746*Q16*Q17)</f>
        <v>#DIV/0!</v>
      </c>
      <c r="O10" s="4"/>
      <c r="P10" s="4" t="s">
        <v>35</v>
      </c>
      <c r="Q10" s="4"/>
      <c r="R10" s="4"/>
      <c r="S10" s="4" t="s">
        <v>36</v>
      </c>
      <c r="T10" s="4"/>
      <c r="U10" s="4"/>
      <c r="V10" s="4" t="s">
        <v>37</v>
      </c>
      <c r="W10" s="4"/>
      <c r="X10" s="4"/>
      <c r="Y10" s="4" t="s">
        <v>2</v>
      </c>
      <c r="Z10" s="10"/>
    </row>
    <row r="11" spans="2:26" ht="21" x14ac:dyDescent="0.55000000000000004">
      <c r="M11" s="11" t="s">
        <v>36</v>
      </c>
      <c r="N11" s="64" t="e">
        <f>((T11*(1-T12)*T13)/(33000*T14)*(1/T15)*0.746*T16*T17)</f>
        <v>#DIV/0!</v>
      </c>
      <c r="O11" s="4"/>
      <c r="P11" s="4" t="s">
        <v>38</v>
      </c>
      <c r="Q11" s="36">
        <f>C32</f>
        <v>0</v>
      </c>
      <c r="R11" s="4"/>
      <c r="S11" s="4" t="s">
        <v>46</v>
      </c>
      <c r="T11" s="36">
        <f>C33</f>
        <v>0</v>
      </c>
      <c r="U11" s="4"/>
      <c r="V11" s="4" t="s">
        <v>46</v>
      </c>
      <c r="W11" s="36">
        <f>C33</f>
        <v>0</v>
      </c>
      <c r="X11" s="4"/>
      <c r="Y11" s="4" t="s">
        <v>38</v>
      </c>
      <c r="Z11" s="37">
        <f>C32</f>
        <v>0</v>
      </c>
    </row>
    <row r="12" spans="2:26" ht="21" x14ac:dyDescent="0.55000000000000004">
      <c r="M12" s="11" t="s">
        <v>6</v>
      </c>
      <c r="N12" s="33">
        <f>C31</f>
        <v>0</v>
      </c>
      <c r="O12" s="4"/>
      <c r="P12" s="4" t="s">
        <v>39</v>
      </c>
      <c r="Q12" s="36">
        <f>C34</f>
        <v>0</v>
      </c>
      <c r="R12" s="4"/>
      <c r="S12" s="4" t="s">
        <v>47</v>
      </c>
      <c r="T12" s="36">
        <f>C35</f>
        <v>0</v>
      </c>
      <c r="U12" s="4"/>
      <c r="V12" s="4" t="s">
        <v>47</v>
      </c>
      <c r="W12" s="36">
        <f>C35</f>
        <v>0</v>
      </c>
      <c r="X12" s="4"/>
      <c r="Y12" s="4" t="s">
        <v>39</v>
      </c>
      <c r="Z12" s="37">
        <f>C34</f>
        <v>0</v>
      </c>
    </row>
    <row r="13" spans="2:26" ht="21" x14ac:dyDescent="0.55000000000000004">
      <c r="M13" s="11" t="s">
        <v>37</v>
      </c>
      <c r="N13" s="64">
        <f>((W11*(1-W12)*W13*W14*0.746)/33000)*W15*W16*W17</f>
        <v>0</v>
      </c>
      <c r="O13" s="4"/>
      <c r="P13" s="4" t="s">
        <v>40</v>
      </c>
      <c r="Q13" s="36">
        <f>C36</f>
        <v>0</v>
      </c>
      <c r="R13" s="4"/>
      <c r="S13" s="4" t="s">
        <v>48</v>
      </c>
      <c r="T13" s="36">
        <f>C37</f>
        <v>0</v>
      </c>
      <c r="U13" s="4"/>
      <c r="V13" s="4" t="s">
        <v>48</v>
      </c>
      <c r="W13" s="36">
        <f>C37</f>
        <v>0</v>
      </c>
      <c r="X13" s="4"/>
      <c r="Y13" s="4" t="s">
        <v>40</v>
      </c>
      <c r="Z13" s="37">
        <f>C36</f>
        <v>0</v>
      </c>
    </row>
    <row r="14" spans="2:26" ht="21" x14ac:dyDescent="0.55000000000000004">
      <c r="M14" s="11"/>
      <c r="N14" s="4"/>
      <c r="O14" s="4"/>
      <c r="P14" s="4" t="s">
        <v>41</v>
      </c>
      <c r="Q14" s="36">
        <f>C43</f>
        <v>0.9</v>
      </c>
      <c r="R14" s="4"/>
      <c r="S14" s="4" t="s">
        <v>41</v>
      </c>
      <c r="T14" s="36">
        <f>C43</f>
        <v>0.9</v>
      </c>
      <c r="U14" s="4"/>
      <c r="V14" s="4" t="s">
        <v>49</v>
      </c>
      <c r="W14" s="36">
        <f>C42</f>
        <v>0</v>
      </c>
      <c r="X14" s="4"/>
      <c r="Y14" s="4" t="s">
        <v>42</v>
      </c>
      <c r="Z14" s="37">
        <f>C38</f>
        <v>0</v>
      </c>
    </row>
    <row r="15" spans="2:26" ht="21" x14ac:dyDescent="0.55000000000000004">
      <c r="M15" s="11"/>
      <c r="N15" s="4"/>
      <c r="O15" s="4"/>
      <c r="P15" s="4" t="s">
        <v>42</v>
      </c>
      <c r="Q15" s="36">
        <f>C38</f>
        <v>0</v>
      </c>
      <c r="R15" s="4"/>
      <c r="S15" s="4" t="s">
        <v>49</v>
      </c>
      <c r="T15" s="36">
        <f>C42</f>
        <v>0</v>
      </c>
      <c r="U15" s="4"/>
      <c r="V15" s="4" t="s">
        <v>50</v>
      </c>
      <c r="W15" s="36">
        <f>C48</f>
        <v>0.5</v>
      </c>
      <c r="X15" s="4"/>
      <c r="Y15" s="4" t="s">
        <v>46</v>
      </c>
      <c r="Z15" s="37">
        <f>C33</f>
        <v>0</v>
      </c>
    </row>
    <row r="16" spans="2:26" ht="21" x14ac:dyDescent="0.55000000000000004">
      <c r="M16" s="11"/>
      <c r="N16" s="4"/>
      <c r="O16" s="4"/>
      <c r="P16" s="4" t="s">
        <v>43</v>
      </c>
      <c r="Q16" s="36">
        <f>C49</f>
        <v>0.35</v>
      </c>
      <c r="R16" s="4"/>
      <c r="S16" s="4" t="s">
        <v>43</v>
      </c>
      <c r="T16" s="36">
        <f>C49</f>
        <v>0.35</v>
      </c>
      <c r="U16" s="4"/>
      <c r="V16" s="4" t="s">
        <v>51</v>
      </c>
      <c r="W16" s="36">
        <f>C51</f>
        <v>0.5</v>
      </c>
      <c r="X16" s="4"/>
      <c r="Y16" s="4" t="s">
        <v>47</v>
      </c>
      <c r="Z16" s="37">
        <f>C35</f>
        <v>0</v>
      </c>
    </row>
    <row r="17" spans="2:26" ht="21" x14ac:dyDescent="0.55000000000000004">
      <c r="M17" s="11"/>
      <c r="N17" s="4"/>
      <c r="O17" s="4"/>
      <c r="P17" s="4" t="s">
        <v>7</v>
      </c>
      <c r="Q17" s="36">
        <f>C50</f>
        <v>0</v>
      </c>
      <c r="R17" s="4"/>
      <c r="S17" s="4" t="s">
        <v>7</v>
      </c>
      <c r="T17" s="36">
        <f>C50</f>
        <v>0</v>
      </c>
      <c r="U17" s="4"/>
      <c r="V17" s="4" t="s">
        <v>7</v>
      </c>
      <c r="W17" s="36">
        <f>C50</f>
        <v>0</v>
      </c>
      <c r="X17" s="4"/>
      <c r="Y17" s="4" t="s">
        <v>48</v>
      </c>
      <c r="Z17" s="37">
        <f>C37</f>
        <v>0</v>
      </c>
    </row>
    <row r="18" spans="2:26" ht="21" x14ac:dyDescent="0.55000000000000004">
      <c r="M18" s="11"/>
      <c r="N18" s="4"/>
      <c r="O18" s="4"/>
      <c r="P18" s="4"/>
      <c r="Q18" s="4"/>
      <c r="R18" s="4"/>
      <c r="S18" s="4"/>
      <c r="T18" s="4"/>
      <c r="U18" s="4"/>
      <c r="V18" s="4"/>
      <c r="W18" s="4"/>
      <c r="X18" s="4"/>
      <c r="Y18" s="4" t="s">
        <v>53</v>
      </c>
      <c r="Z18" s="37">
        <f>C52</f>
        <v>0.75</v>
      </c>
    </row>
    <row r="19" spans="2:26" ht="21" x14ac:dyDescent="0.55000000000000004">
      <c r="M19" s="11"/>
      <c r="N19" s="4"/>
      <c r="O19" s="4"/>
      <c r="P19" s="4"/>
      <c r="Q19" s="4"/>
      <c r="R19" s="4"/>
      <c r="S19" s="4"/>
      <c r="T19" s="4"/>
      <c r="U19" s="4"/>
      <c r="V19" s="4"/>
      <c r="W19" s="4"/>
      <c r="X19" s="4"/>
      <c r="Y19" s="4" t="s">
        <v>41</v>
      </c>
      <c r="Z19" s="37">
        <f>C43</f>
        <v>0.9</v>
      </c>
    </row>
    <row r="20" spans="2:26" ht="21" x14ac:dyDescent="0.55000000000000004">
      <c r="M20" s="11"/>
      <c r="N20" s="4"/>
      <c r="O20" s="4"/>
      <c r="P20" s="4"/>
      <c r="Q20" s="4"/>
      <c r="R20" s="4"/>
      <c r="S20" s="4"/>
      <c r="T20" s="4"/>
      <c r="U20" s="4"/>
      <c r="V20" s="4"/>
      <c r="W20" s="4"/>
      <c r="X20" s="4"/>
      <c r="Y20" s="4" t="s">
        <v>49</v>
      </c>
      <c r="Z20" s="37">
        <f>C42</f>
        <v>0</v>
      </c>
    </row>
    <row r="21" spans="2:26" ht="18.5" thickBot="1" x14ac:dyDescent="0.45">
      <c r="M21" s="12"/>
      <c r="N21" s="13"/>
      <c r="O21" s="13"/>
      <c r="P21" s="13"/>
      <c r="Q21" s="13"/>
      <c r="R21" s="13"/>
      <c r="S21" s="13"/>
      <c r="T21" s="13"/>
      <c r="U21" s="13"/>
      <c r="V21" s="13"/>
      <c r="W21" s="13"/>
      <c r="X21" s="13"/>
      <c r="Y21" s="13"/>
      <c r="Z21" s="14"/>
    </row>
    <row r="27" spans="2:26" ht="18" x14ac:dyDescent="0.4">
      <c r="B27" s="3" t="s">
        <v>3</v>
      </c>
      <c r="C27" s="15"/>
      <c r="D27" s="3" t="s">
        <v>4</v>
      </c>
      <c r="E27" s="3"/>
    </row>
    <row r="28" spans="2:26" ht="18" x14ac:dyDescent="0.4">
      <c r="B28" s="3" t="s">
        <v>1</v>
      </c>
      <c r="C28" s="27"/>
      <c r="D28" s="3" t="s">
        <v>11</v>
      </c>
      <c r="E28" s="3"/>
    </row>
    <row r="29" spans="2:26" ht="18" x14ac:dyDescent="0.4">
      <c r="B29" s="3" t="s">
        <v>2</v>
      </c>
      <c r="C29" s="27"/>
      <c r="D29" s="3" t="s">
        <v>12</v>
      </c>
      <c r="E29" s="3"/>
    </row>
    <row r="30" spans="2:26" ht="18" x14ac:dyDescent="0.4">
      <c r="B30" s="3" t="s">
        <v>5</v>
      </c>
      <c r="C30" s="16"/>
      <c r="D30" s="3" t="s">
        <v>14</v>
      </c>
      <c r="E30" s="3"/>
    </row>
    <row r="31" spans="2:26" ht="18" x14ac:dyDescent="0.4">
      <c r="B31" s="3" t="s">
        <v>6</v>
      </c>
      <c r="C31" s="16"/>
      <c r="D31" s="3" t="s">
        <v>29</v>
      </c>
      <c r="E31" s="3"/>
    </row>
    <row r="32" spans="2:26" ht="21" x14ac:dyDescent="0.55000000000000004">
      <c r="B32" s="4" t="s">
        <v>38</v>
      </c>
      <c r="C32" s="17"/>
      <c r="D32" s="3" t="s">
        <v>30</v>
      </c>
      <c r="E32" s="3"/>
    </row>
    <row r="33" spans="2:5" ht="21" x14ac:dyDescent="0.55000000000000004">
      <c r="B33" s="4" t="s">
        <v>46</v>
      </c>
      <c r="C33" s="17"/>
      <c r="D33" s="3" t="s">
        <v>31</v>
      </c>
      <c r="E33" s="3"/>
    </row>
    <row r="34" spans="2:5" ht="21" x14ac:dyDescent="0.55000000000000004">
      <c r="B34" s="4" t="s">
        <v>39</v>
      </c>
      <c r="C34" s="17"/>
      <c r="D34" s="3" t="s">
        <v>23</v>
      </c>
      <c r="E34" s="3"/>
    </row>
    <row r="35" spans="2:5" ht="21" x14ac:dyDescent="0.55000000000000004">
      <c r="B35" s="4" t="s">
        <v>47</v>
      </c>
      <c r="C35" s="17"/>
      <c r="D35" s="3" t="s">
        <v>22</v>
      </c>
      <c r="E35" s="3"/>
    </row>
    <row r="36" spans="2:5" ht="21" x14ac:dyDescent="0.55000000000000004">
      <c r="B36" s="4" t="s">
        <v>40</v>
      </c>
      <c r="C36" s="17"/>
      <c r="D36" s="3" t="s">
        <v>15</v>
      </c>
      <c r="E36" s="3"/>
    </row>
    <row r="37" spans="2:5" ht="21" x14ac:dyDescent="0.55000000000000004">
      <c r="B37" s="4" t="s">
        <v>48</v>
      </c>
      <c r="C37" s="17"/>
      <c r="D37" s="3" t="s">
        <v>15</v>
      </c>
      <c r="E37" s="3"/>
    </row>
    <row r="38" spans="2:5" ht="21" x14ac:dyDescent="0.55000000000000004">
      <c r="B38" s="4" t="s">
        <v>42</v>
      </c>
      <c r="C38" s="26">
        <f>C39*C40*C41</f>
        <v>0</v>
      </c>
      <c r="D38" s="3" t="s">
        <v>33</v>
      </c>
      <c r="E38" s="3"/>
    </row>
    <row r="39" spans="2:5" ht="21" x14ac:dyDescent="0.55000000000000004">
      <c r="B39" s="4" t="s">
        <v>61</v>
      </c>
      <c r="C39" s="17"/>
      <c r="D39" s="3" t="s">
        <v>62</v>
      </c>
      <c r="E39" s="3"/>
    </row>
    <row r="40" spans="2:5" ht="21" x14ac:dyDescent="0.55000000000000004">
      <c r="B40" s="4" t="s">
        <v>64</v>
      </c>
      <c r="C40" s="26">
        <v>0.85</v>
      </c>
      <c r="D40" s="3" t="s">
        <v>181</v>
      </c>
      <c r="E40" s="3"/>
    </row>
    <row r="41" spans="2:5" ht="21" x14ac:dyDescent="0.55000000000000004">
      <c r="B41" s="4" t="s">
        <v>63</v>
      </c>
      <c r="C41" s="26">
        <v>0.9</v>
      </c>
      <c r="D41" s="3" t="s">
        <v>16</v>
      </c>
      <c r="E41" s="3"/>
    </row>
    <row r="42" spans="2:5" ht="21" x14ac:dyDescent="0.55000000000000004">
      <c r="B42" s="4" t="s">
        <v>49</v>
      </c>
      <c r="C42" s="25">
        <f>C44*C45*C46</f>
        <v>0</v>
      </c>
      <c r="D42" s="3" t="s">
        <v>34</v>
      </c>
      <c r="E42" s="3"/>
    </row>
    <row r="43" spans="2:5" ht="21" x14ac:dyDescent="0.55000000000000004">
      <c r="B43" s="4" t="s">
        <v>41</v>
      </c>
      <c r="C43" s="28">
        <v>0.9</v>
      </c>
      <c r="D43" s="3" t="s">
        <v>16</v>
      </c>
      <c r="E43" s="3"/>
    </row>
    <row r="44" spans="2:5" ht="21" x14ac:dyDescent="0.55000000000000004">
      <c r="B44" s="4" t="s">
        <v>54</v>
      </c>
      <c r="C44" s="16"/>
      <c r="D44" s="3" t="s">
        <v>58</v>
      </c>
      <c r="E44" s="3"/>
    </row>
    <row r="45" spans="2:5" ht="21" x14ac:dyDescent="0.55000000000000004">
      <c r="B45" s="4" t="s">
        <v>55</v>
      </c>
      <c r="C45" s="16"/>
      <c r="D45" s="3" t="s">
        <v>59</v>
      </c>
      <c r="E45" s="3"/>
    </row>
    <row r="46" spans="2:5" ht="21" x14ac:dyDescent="0.55000000000000004">
      <c r="B46" s="4" t="s">
        <v>56</v>
      </c>
      <c r="C46" s="16"/>
      <c r="D46" s="3" t="s">
        <v>60</v>
      </c>
      <c r="E46" s="3"/>
    </row>
    <row r="47" spans="2:5" ht="21" x14ac:dyDescent="0.55000000000000004">
      <c r="B47" s="4" t="s">
        <v>57</v>
      </c>
      <c r="C47" s="29">
        <v>0.9</v>
      </c>
      <c r="D47" s="3" t="s">
        <v>67</v>
      </c>
      <c r="E47" s="3"/>
    </row>
    <row r="48" spans="2:5" ht="21" x14ac:dyDescent="0.55000000000000004">
      <c r="B48" s="4" t="s">
        <v>50</v>
      </c>
      <c r="C48" s="28">
        <v>0.5</v>
      </c>
      <c r="D48" s="3" t="s">
        <v>24</v>
      </c>
      <c r="E48" s="3"/>
    </row>
    <row r="49" spans="2:5" ht="21" x14ac:dyDescent="0.55000000000000004">
      <c r="B49" s="4" t="s">
        <v>43</v>
      </c>
      <c r="C49" s="28">
        <v>0.35</v>
      </c>
      <c r="D49" s="3" t="s">
        <v>17</v>
      </c>
      <c r="E49" s="3"/>
    </row>
    <row r="50" spans="2:5" ht="18" x14ac:dyDescent="0.4">
      <c r="B50" s="3" t="s">
        <v>7</v>
      </c>
      <c r="C50" s="17"/>
      <c r="D50" s="3" t="s">
        <v>25</v>
      </c>
      <c r="E50" s="3"/>
    </row>
    <row r="51" spans="2:5" ht="21" x14ac:dyDescent="0.55000000000000004">
      <c r="B51" s="4" t="s">
        <v>51</v>
      </c>
      <c r="C51" s="28">
        <v>0.5</v>
      </c>
      <c r="D51" s="3" t="s">
        <v>19</v>
      </c>
      <c r="E51" s="3"/>
    </row>
    <row r="52" spans="2:5" ht="21" x14ac:dyDescent="0.55000000000000004">
      <c r="B52" s="4" t="s">
        <v>53</v>
      </c>
      <c r="C52" s="28">
        <v>0.75</v>
      </c>
      <c r="D52" s="3" t="s">
        <v>21</v>
      </c>
      <c r="E52" s="3"/>
    </row>
  </sheetData>
  <sheetProtection algorithmName="SHA-512" hashValue="6pMnF6lvfFtdrOstBoLVZ4NOdh2++E9L2UrfhW4jVnlCWwKLJd+lJOzkDOjj+A8q3LSksR/6U2V/3DDkV1NZOw==" saltValue="K0xqvtf277FoCFyxnz6tDw==" spinCount="100000" sheet="1" selectLockedCell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AE194F-C5FF-48E0-958F-F5A19D639E70}">
          <x14:formula1>
            <xm:f>LIST!$D$11:$D$12</xm:f>
          </x14:formula1>
          <xm:sqref>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357F1-4FFB-49E1-8DC2-87A3A2495A20}">
  <sheetPr codeName="Sheet8"/>
  <dimension ref="B2:Z52"/>
  <sheetViews>
    <sheetView zoomScale="70" zoomScaleNormal="70" workbookViewId="0">
      <selection activeCell="C30" sqref="C30"/>
    </sheetView>
  </sheetViews>
  <sheetFormatPr defaultColWidth="8.7265625" defaultRowHeight="14.5" x14ac:dyDescent="0.35"/>
  <cols>
    <col min="1" max="1" width="8.7265625" style="1"/>
    <col min="2" max="2" width="14.54296875" style="1" bestFit="1" customWidth="1"/>
    <col min="3" max="12" width="8.7265625" style="1"/>
    <col min="13" max="13" width="13.453125" style="1" customWidth="1"/>
    <col min="14" max="14" width="15.453125" style="1" bestFit="1" customWidth="1"/>
    <col min="15" max="15" width="3.1796875" style="1" customWidth="1"/>
    <col min="16" max="16" width="15.81640625" style="1" bestFit="1" customWidth="1"/>
    <col min="17" max="17" width="8.7265625" style="1"/>
    <col min="18" max="18" width="3.1796875" style="1" customWidth="1"/>
    <col min="19" max="19" width="11.7265625" style="1" bestFit="1" customWidth="1"/>
    <col min="20" max="20" width="15.1796875" style="1" bestFit="1" customWidth="1"/>
    <col min="21" max="21" width="3.1796875" style="1" customWidth="1"/>
    <col min="22" max="22" width="13.1796875" style="1" bestFit="1" customWidth="1"/>
    <col min="23" max="23" width="9.81640625" style="1" bestFit="1" customWidth="1"/>
    <col min="24" max="24" width="3.1796875" style="1" customWidth="1"/>
    <col min="25" max="25" width="13.54296875" style="1" bestFit="1" customWidth="1"/>
    <col min="26" max="26" width="10.7265625" style="1" bestFit="1" customWidth="1"/>
    <col min="27" max="27" width="8.7265625" style="1"/>
    <col min="28" max="28" width="14.1796875" style="1" customWidth="1"/>
    <col min="29" max="29" width="17.453125" style="1" bestFit="1" customWidth="1"/>
    <col min="30" max="30" width="3.1796875" style="1" customWidth="1"/>
    <col min="31" max="31" width="14" style="1" bestFit="1" customWidth="1"/>
    <col min="32" max="32" width="8.7265625" style="1"/>
    <col min="33" max="33" width="3.1796875" style="1" customWidth="1"/>
    <col min="34" max="34" width="11.7265625" style="1" bestFit="1" customWidth="1"/>
    <col min="35" max="35" width="8.7265625" style="1"/>
    <col min="36" max="36" width="3.1796875" style="1" customWidth="1"/>
    <col min="37" max="37" width="13.1796875" style="1" bestFit="1" customWidth="1"/>
    <col min="38" max="38" width="8.7265625" style="1"/>
    <col min="39" max="39" width="3.1796875" style="1" customWidth="1"/>
    <col min="40" max="40" width="14" style="1" bestFit="1" customWidth="1"/>
    <col min="41" max="16384" width="8.7265625" style="1"/>
  </cols>
  <sheetData>
    <row r="2" spans="2:26" ht="18" x14ac:dyDescent="0.4">
      <c r="B2" s="2" t="s">
        <v>0</v>
      </c>
    </row>
    <row r="3" spans="2:26" ht="23.5" thickBot="1" x14ac:dyDescent="0.55000000000000004">
      <c r="M3" s="5" t="s">
        <v>10</v>
      </c>
      <c r="N3" s="3"/>
      <c r="O3" s="3"/>
      <c r="P3" s="3"/>
      <c r="Q3" s="3"/>
      <c r="R3" s="3"/>
      <c r="S3" s="3"/>
      <c r="T3" s="3"/>
      <c r="U3" s="3"/>
      <c r="V3" s="3"/>
      <c r="W3" s="3"/>
      <c r="X3" s="3"/>
      <c r="Y3" s="3"/>
      <c r="Z3" s="3"/>
    </row>
    <row r="4" spans="2:26" ht="18.5" thickBot="1" x14ac:dyDescent="0.45">
      <c r="M4" s="6" t="s">
        <v>1</v>
      </c>
      <c r="N4" s="63" t="str">
        <f>IF(N9=0,"",N9*(N10-N11+(N12*N13)))</f>
        <v/>
      </c>
      <c r="O4" s="7"/>
      <c r="P4" s="7"/>
      <c r="Q4" s="7"/>
      <c r="R4" s="7"/>
      <c r="S4" s="7"/>
      <c r="T4" s="7"/>
      <c r="U4" s="7"/>
      <c r="V4" s="7"/>
      <c r="W4" s="7"/>
      <c r="X4" s="7"/>
      <c r="Y4" s="7"/>
      <c r="Z4" s="8"/>
    </row>
    <row r="5" spans="2:26" ht="18.5" thickBot="1" x14ac:dyDescent="0.45">
      <c r="M5" s="9" t="s">
        <v>2</v>
      </c>
      <c r="N5" s="63" t="str">
        <f>IF(N9=0,"",N9*((((Z11*(1-Z12)*Z13)/Z14)-((Z15*(1-Z16)*Z17)/Z20))*((Z18*0.746)/(33000*Z19))))</f>
        <v/>
      </c>
      <c r="O5" s="4"/>
      <c r="P5" s="4"/>
      <c r="Q5" s="4"/>
      <c r="R5" s="4"/>
      <c r="S5" s="4"/>
      <c r="T5" s="4"/>
      <c r="U5" s="4"/>
      <c r="V5" s="4"/>
      <c r="W5" s="4"/>
      <c r="X5" s="4"/>
      <c r="Y5" s="4"/>
      <c r="Z5" s="10"/>
    </row>
    <row r="6" spans="2:26" ht="18.5" thickBot="1" x14ac:dyDescent="0.45">
      <c r="M6" s="9" t="s">
        <v>32</v>
      </c>
      <c r="N6" s="65" t="str">
        <f>IF(N4="","",N4*0.25)</f>
        <v/>
      </c>
      <c r="O6" s="4"/>
      <c r="P6" s="4"/>
      <c r="Q6" s="4"/>
      <c r="R6" s="4"/>
      <c r="S6" s="4"/>
      <c r="T6" s="4"/>
      <c r="U6" s="4"/>
      <c r="V6" s="4"/>
      <c r="W6" s="4"/>
      <c r="X6" s="4"/>
      <c r="Y6" s="4"/>
      <c r="Z6" s="10"/>
    </row>
    <row r="7" spans="2:26" ht="18" x14ac:dyDescent="0.4">
      <c r="M7" s="11"/>
      <c r="N7" s="4"/>
      <c r="O7" s="4"/>
      <c r="P7" s="4"/>
      <c r="Q7" s="4"/>
      <c r="R7" s="4"/>
      <c r="S7" s="4"/>
      <c r="T7" s="4"/>
      <c r="U7" s="4"/>
      <c r="V7" s="4"/>
      <c r="W7" s="4"/>
      <c r="X7" s="4"/>
      <c r="Y7" s="4"/>
      <c r="Z7" s="10"/>
    </row>
    <row r="8" spans="2:26" ht="18" x14ac:dyDescent="0.4">
      <c r="M8" s="11" t="s">
        <v>3</v>
      </c>
      <c r="N8" s="4"/>
      <c r="O8" s="4"/>
      <c r="P8" s="4"/>
      <c r="Q8" s="4"/>
      <c r="R8" s="4"/>
      <c r="S8" s="4"/>
      <c r="T8" s="4"/>
      <c r="U8" s="4"/>
      <c r="V8" s="4"/>
      <c r="W8" s="4"/>
      <c r="X8" s="4"/>
      <c r="Y8" s="4"/>
      <c r="Z8" s="10"/>
    </row>
    <row r="9" spans="2:26" ht="18" x14ac:dyDescent="0.4">
      <c r="M9" s="11" t="s">
        <v>5</v>
      </c>
      <c r="N9" s="33">
        <f>C30</f>
        <v>0</v>
      </c>
      <c r="O9" s="4"/>
      <c r="P9" s="4"/>
      <c r="Q9" s="4"/>
      <c r="R9" s="4"/>
      <c r="S9" s="4"/>
      <c r="T9" s="4"/>
      <c r="U9" s="4"/>
      <c r="V9" s="4"/>
      <c r="W9" s="4"/>
      <c r="X9" s="4"/>
      <c r="Y9" s="4"/>
      <c r="Z9" s="10"/>
    </row>
    <row r="10" spans="2:26" ht="21" x14ac:dyDescent="0.55000000000000004">
      <c r="M10" s="11" t="s">
        <v>35</v>
      </c>
      <c r="N10" s="64" t="e">
        <f>(((Q11*(1-Q12)*Q13)/(33000*Q14))*(1/Q15)*0.746*Q16*Q17)</f>
        <v>#DIV/0!</v>
      </c>
      <c r="O10" s="4"/>
      <c r="P10" s="4" t="s">
        <v>35</v>
      </c>
      <c r="Q10" s="4"/>
      <c r="R10" s="4"/>
      <c r="S10" s="4" t="s">
        <v>36</v>
      </c>
      <c r="T10" s="4"/>
      <c r="U10" s="4"/>
      <c r="V10" s="4" t="s">
        <v>37</v>
      </c>
      <c r="W10" s="4"/>
      <c r="X10" s="4"/>
      <c r="Y10" s="4" t="s">
        <v>2</v>
      </c>
      <c r="Z10" s="10"/>
    </row>
    <row r="11" spans="2:26" ht="21" x14ac:dyDescent="0.55000000000000004">
      <c r="M11" s="11" t="s">
        <v>36</v>
      </c>
      <c r="N11" s="64" t="e">
        <f>((T11*(1-T12)*T13)/(33000*T14)*(1/T15)*0.746*T16*T17)</f>
        <v>#DIV/0!</v>
      </c>
      <c r="O11" s="4"/>
      <c r="P11" s="4" t="s">
        <v>38</v>
      </c>
      <c r="Q11" s="36">
        <f>C32</f>
        <v>0</v>
      </c>
      <c r="R11" s="4"/>
      <c r="S11" s="4" t="s">
        <v>46</v>
      </c>
      <c r="T11" s="36">
        <f>C33</f>
        <v>0</v>
      </c>
      <c r="U11" s="4"/>
      <c r="V11" s="4" t="s">
        <v>46</v>
      </c>
      <c r="W11" s="36">
        <f>C33</f>
        <v>0</v>
      </c>
      <c r="X11" s="4"/>
      <c r="Y11" s="4" t="s">
        <v>38</v>
      </c>
      <c r="Z11" s="37">
        <f>C32</f>
        <v>0</v>
      </c>
    </row>
    <row r="12" spans="2:26" ht="21" x14ac:dyDescent="0.55000000000000004">
      <c r="M12" s="11" t="s">
        <v>6</v>
      </c>
      <c r="N12" s="33">
        <f>C31</f>
        <v>0</v>
      </c>
      <c r="O12" s="4"/>
      <c r="P12" s="4" t="s">
        <v>39</v>
      </c>
      <c r="Q12" s="36">
        <f>C34</f>
        <v>0</v>
      </c>
      <c r="R12" s="4"/>
      <c r="S12" s="4" t="s">
        <v>47</v>
      </c>
      <c r="T12" s="36">
        <f>C35</f>
        <v>0</v>
      </c>
      <c r="U12" s="4"/>
      <c r="V12" s="4" t="s">
        <v>47</v>
      </c>
      <c r="W12" s="36">
        <f>C35</f>
        <v>0</v>
      </c>
      <c r="X12" s="4"/>
      <c r="Y12" s="4" t="s">
        <v>39</v>
      </c>
      <c r="Z12" s="37">
        <f>C34</f>
        <v>0</v>
      </c>
    </row>
    <row r="13" spans="2:26" ht="21" x14ac:dyDescent="0.55000000000000004">
      <c r="M13" s="11" t="s">
        <v>37</v>
      </c>
      <c r="N13" s="64">
        <f>((W11*(1-W12)*W13*W14*0.746)/33000)*W15*W16*W17</f>
        <v>0</v>
      </c>
      <c r="O13" s="4"/>
      <c r="P13" s="4" t="s">
        <v>40</v>
      </c>
      <c r="Q13" s="36">
        <f>C36</f>
        <v>0</v>
      </c>
      <c r="R13" s="4"/>
      <c r="S13" s="4" t="s">
        <v>48</v>
      </c>
      <c r="T13" s="36">
        <f>C37</f>
        <v>0</v>
      </c>
      <c r="U13" s="4"/>
      <c r="V13" s="4" t="s">
        <v>48</v>
      </c>
      <c r="W13" s="36">
        <f>C37</f>
        <v>0</v>
      </c>
      <c r="X13" s="4"/>
      <c r="Y13" s="4" t="s">
        <v>40</v>
      </c>
      <c r="Z13" s="37">
        <f>C36</f>
        <v>0</v>
      </c>
    </row>
    <row r="14" spans="2:26" ht="21" x14ac:dyDescent="0.55000000000000004">
      <c r="M14" s="11"/>
      <c r="N14" s="4"/>
      <c r="O14" s="4"/>
      <c r="P14" s="4" t="s">
        <v>41</v>
      </c>
      <c r="Q14" s="36">
        <f>C43</f>
        <v>0.9</v>
      </c>
      <c r="R14" s="4"/>
      <c r="S14" s="4" t="s">
        <v>41</v>
      </c>
      <c r="T14" s="36">
        <f>C43</f>
        <v>0.9</v>
      </c>
      <c r="U14" s="4"/>
      <c r="V14" s="4" t="s">
        <v>49</v>
      </c>
      <c r="W14" s="36">
        <f>C42</f>
        <v>0</v>
      </c>
      <c r="X14" s="4"/>
      <c r="Y14" s="4" t="s">
        <v>42</v>
      </c>
      <c r="Z14" s="37">
        <f>C38</f>
        <v>0</v>
      </c>
    </row>
    <row r="15" spans="2:26" ht="21" x14ac:dyDescent="0.55000000000000004">
      <c r="M15" s="11"/>
      <c r="N15" s="4"/>
      <c r="O15" s="4"/>
      <c r="P15" s="4" t="s">
        <v>42</v>
      </c>
      <c r="Q15" s="36">
        <f>C38</f>
        <v>0</v>
      </c>
      <c r="R15" s="4"/>
      <c r="S15" s="4" t="s">
        <v>49</v>
      </c>
      <c r="T15" s="36">
        <f>C42</f>
        <v>0</v>
      </c>
      <c r="U15" s="4"/>
      <c r="V15" s="4" t="s">
        <v>50</v>
      </c>
      <c r="W15" s="36">
        <f>C48</f>
        <v>0.5</v>
      </c>
      <c r="X15" s="4"/>
      <c r="Y15" s="4" t="s">
        <v>46</v>
      </c>
      <c r="Z15" s="37">
        <f>C33</f>
        <v>0</v>
      </c>
    </row>
    <row r="16" spans="2:26" ht="21" x14ac:dyDescent="0.55000000000000004">
      <c r="M16" s="11"/>
      <c r="N16" s="4"/>
      <c r="O16" s="4"/>
      <c r="P16" s="4" t="s">
        <v>43</v>
      </c>
      <c r="Q16" s="36">
        <f>C49</f>
        <v>0.35</v>
      </c>
      <c r="R16" s="4"/>
      <c r="S16" s="4" t="s">
        <v>43</v>
      </c>
      <c r="T16" s="36">
        <f>C49</f>
        <v>0.35</v>
      </c>
      <c r="U16" s="4"/>
      <c r="V16" s="4" t="s">
        <v>51</v>
      </c>
      <c r="W16" s="36">
        <f>C51</f>
        <v>0.5</v>
      </c>
      <c r="X16" s="4"/>
      <c r="Y16" s="4" t="s">
        <v>47</v>
      </c>
      <c r="Z16" s="37">
        <f>C35</f>
        <v>0</v>
      </c>
    </row>
    <row r="17" spans="2:26" ht="21" x14ac:dyDescent="0.55000000000000004">
      <c r="M17" s="11"/>
      <c r="N17" s="4"/>
      <c r="O17" s="4"/>
      <c r="P17" s="4" t="s">
        <v>7</v>
      </c>
      <c r="Q17" s="36">
        <f>C50</f>
        <v>0</v>
      </c>
      <c r="R17" s="4"/>
      <c r="S17" s="4" t="s">
        <v>7</v>
      </c>
      <c r="T17" s="36">
        <f>C50</f>
        <v>0</v>
      </c>
      <c r="U17" s="4"/>
      <c r="V17" s="4" t="s">
        <v>7</v>
      </c>
      <c r="W17" s="36">
        <f>C50</f>
        <v>0</v>
      </c>
      <c r="X17" s="4"/>
      <c r="Y17" s="4" t="s">
        <v>48</v>
      </c>
      <c r="Z17" s="37">
        <f>C37</f>
        <v>0</v>
      </c>
    </row>
    <row r="18" spans="2:26" ht="21" x14ac:dyDescent="0.55000000000000004">
      <c r="M18" s="11"/>
      <c r="N18" s="4"/>
      <c r="O18" s="4"/>
      <c r="P18" s="4"/>
      <c r="Q18" s="4"/>
      <c r="R18" s="4"/>
      <c r="S18" s="4"/>
      <c r="T18" s="4"/>
      <c r="U18" s="4"/>
      <c r="V18" s="4"/>
      <c r="W18" s="4"/>
      <c r="X18" s="4"/>
      <c r="Y18" s="4" t="s">
        <v>53</v>
      </c>
      <c r="Z18" s="37">
        <f>C52</f>
        <v>0.75</v>
      </c>
    </row>
    <row r="19" spans="2:26" ht="21" x14ac:dyDescent="0.55000000000000004">
      <c r="M19" s="11"/>
      <c r="N19" s="4"/>
      <c r="O19" s="4"/>
      <c r="P19" s="4"/>
      <c r="Q19" s="4"/>
      <c r="R19" s="4"/>
      <c r="S19" s="4"/>
      <c r="T19" s="4"/>
      <c r="U19" s="4"/>
      <c r="V19" s="4"/>
      <c r="W19" s="4"/>
      <c r="X19" s="4"/>
      <c r="Y19" s="4" t="s">
        <v>41</v>
      </c>
      <c r="Z19" s="37">
        <f>C43</f>
        <v>0.9</v>
      </c>
    </row>
    <row r="20" spans="2:26" ht="21" x14ac:dyDescent="0.55000000000000004">
      <c r="M20" s="11"/>
      <c r="N20" s="4"/>
      <c r="O20" s="4"/>
      <c r="P20" s="4"/>
      <c r="Q20" s="4"/>
      <c r="R20" s="4"/>
      <c r="S20" s="4"/>
      <c r="T20" s="4"/>
      <c r="U20" s="4"/>
      <c r="V20" s="4"/>
      <c r="W20" s="4"/>
      <c r="X20" s="4"/>
      <c r="Y20" s="4" t="s">
        <v>49</v>
      </c>
      <c r="Z20" s="37">
        <f>C42</f>
        <v>0</v>
      </c>
    </row>
    <row r="21" spans="2:26" ht="18.5" thickBot="1" x14ac:dyDescent="0.45">
      <c r="M21" s="12"/>
      <c r="N21" s="13"/>
      <c r="O21" s="13"/>
      <c r="P21" s="13"/>
      <c r="Q21" s="13"/>
      <c r="R21" s="13"/>
      <c r="S21" s="13"/>
      <c r="T21" s="13"/>
      <c r="U21" s="13"/>
      <c r="V21" s="13"/>
      <c r="W21" s="13"/>
      <c r="X21" s="13"/>
      <c r="Y21" s="13"/>
      <c r="Z21" s="14"/>
    </row>
    <row r="27" spans="2:26" ht="18" x14ac:dyDescent="0.4">
      <c r="B27" s="3" t="s">
        <v>3</v>
      </c>
      <c r="C27" s="15"/>
      <c r="D27" s="3" t="s">
        <v>4</v>
      </c>
      <c r="E27" s="3"/>
    </row>
    <row r="28" spans="2:26" ht="18" x14ac:dyDescent="0.4">
      <c r="B28" s="3" t="s">
        <v>1</v>
      </c>
      <c r="C28" s="27"/>
      <c r="D28" s="3" t="s">
        <v>11</v>
      </c>
      <c r="E28" s="3"/>
    </row>
    <row r="29" spans="2:26" ht="18" x14ac:dyDescent="0.4">
      <c r="B29" s="3" t="s">
        <v>2</v>
      </c>
      <c r="C29" s="27"/>
      <c r="D29" s="3" t="s">
        <v>12</v>
      </c>
      <c r="E29" s="3"/>
    </row>
    <row r="30" spans="2:26" ht="18" x14ac:dyDescent="0.4">
      <c r="B30" s="3" t="s">
        <v>5</v>
      </c>
      <c r="C30" s="16"/>
      <c r="D30" s="3" t="s">
        <v>14</v>
      </c>
      <c r="E30" s="3"/>
    </row>
    <row r="31" spans="2:26" ht="18" x14ac:dyDescent="0.4">
      <c r="B31" s="3" t="s">
        <v>6</v>
      </c>
      <c r="C31" s="16"/>
      <c r="D31" s="3" t="s">
        <v>29</v>
      </c>
      <c r="E31" s="3"/>
    </row>
    <row r="32" spans="2:26" ht="21" x14ac:dyDescent="0.55000000000000004">
      <c r="B32" s="4" t="s">
        <v>38</v>
      </c>
      <c r="C32" s="17"/>
      <c r="D32" s="3" t="s">
        <v>30</v>
      </c>
      <c r="E32" s="3"/>
    </row>
    <row r="33" spans="2:5" ht="21" x14ac:dyDescent="0.55000000000000004">
      <c r="B33" s="4" t="s">
        <v>46</v>
      </c>
      <c r="C33" s="17"/>
      <c r="D33" s="3" t="s">
        <v>31</v>
      </c>
      <c r="E33" s="3"/>
    </row>
    <row r="34" spans="2:5" ht="21" x14ac:dyDescent="0.55000000000000004">
      <c r="B34" s="4" t="s">
        <v>39</v>
      </c>
      <c r="C34" s="17"/>
      <c r="D34" s="3" t="s">
        <v>23</v>
      </c>
      <c r="E34" s="3"/>
    </row>
    <row r="35" spans="2:5" ht="21" x14ac:dyDescent="0.55000000000000004">
      <c r="B35" s="4" t="s">
        <v>47</v>
      </c>
      <c r="C35" s="17"/>
      <c r="D35" s="3" t="s">
        <v>22</v>
      </c>
      <c r="E35" s="3"/>
    </row>
    <row r="36" spans="2:5" ht="21" x14ac:dyDescent="0.55000000000000004">
      <c r="B36" s="4" t="s">
        <v>40</v>
      </c>
      <c r="C36" s="17"/>
      <c r="D36" s="3" t="s">
        <v>15</v>
      </c>
      <c r="E36" s="3"/>
    </row>
    <row r="37" spans="2:5" ht="21" x14ac:dyDescent="0.55000000000000004">
      <c r="B37" s="4" t="s">
        <v>48</v>
      </c>
      <c r="C37" s="17"/>
      <c r="D37" s="3" t="s">
        <v>15</v>
      </c>
      <c r="E37" s="3"/>
    </row>
    <row r="38" spans="2:5" ht="21" x14ac:dyDescent="0.55000000000000004">
      <c r="B38" s="4" t="s">
        <v>42</v>
      </c>
      <c r="C38" s="26">
        <f>C39*C40*C41</f>
        <v>0</v>
      </c>
      <c r="D38" s="3" t="s">
        <v>33</v>
      </c>
      <c r="E38" s="3"/>
    </row>
    <row r="39" spans="2:5" ht="21" x14ac:dyDescent="0.55000000000000004">
      <c r="B39" s="4" t="s">
        <v>61</v>
      </c>
      <c r="C39" s="17"/>
      <c r="D39" s="3" t="s">
        <v>62</v>
      </c>
      <c r="E39" s="3"/>
    </row>
    <row r="40" spans="2:5" ht="21" x14ac:dyDescent="0.55000000000000004">
      <c r="B40" s="4" t="s">
        <v>64</v>
      </c>
      <c r="C40" s="26">
        <v>0.85</v>
      </c>
      <c r="D40" s="3" t="s">
        <v>181</v>
      </c>
      <c r="E40" s="3"/>
    </row>
    <row r="41" spans="2:5" ht="21" x14ac:dyDescent="0.55000000000000004">
      <c r="B41" s="4" t="s">
        <v>63</v>
      </c>
      <c r="C41" s="26">
        <v>0.9</v>
      </c>
      <c r="D41" s="3" t="s">
        <v>16</v>
      </c>
      <c r="E41" s="3"/>
    </row>
    <row r="42" spans="2:5" ht="21" x14ac:dyDescent="0.55000000000000004">
      <c r="B42" s="4" t="s">
        <v>49</v>
      </c>
      <c r="C42" s="25">
        <f>C44*C45*C46</f>
        <v>0</v>
      </c>
      <c r="D42" s="3" t="s">
        <v>34</v>
      </c>
      <c r="E42" s="3"/>
    </row>
    <row r="43" spans="2:5" ht="21" x14ac:dyDescent="0.55000000000000004">
      <c r="B43" s="4" t="s">
        <v>41</v>
      </c>
      <c r="C43" s="28">
        <v>0.9</v>
      </c>
      <c r="D43" s="3" t="s">
        <v>16</v>
      </c>
      <c r="E43" s="3"/>
    </row>
    <row r="44" spans="2:5" ht="21" x14ac:dyDescent="0.55000000000000004">
      <c r="B44" s="4" t="s">
        <v>54</v>
      </c>
      <c r="C44" s="16"/>
      <c r="D44" s="3" t="s">
        <v>58</v>
      </c>
      <c r="E44" s="3"/>
    </row>
    <row r="45" spans="2:5" ht="21" x14ac:dyDescent="0.55000000000000004">
      <c r="B45" s="4" t="s">
        <v>55</v>
      </c>
      <c r="C45" s="16"/>
      <c r="D45" s="3" t="s">
        <v>59</v>
      </c>
      <c r="E45" s="3"/>
    </row>
    <row r="46" spans="2:5" ht="21" x14ac:dyDescent="0.55000000000000004">
      <c r="B46" s="4" t="s">
        <v>56</v>
      </c>
      <c r="C46" s="16"/>
      <c r="D46" s="3" t="s">
        <v>60</v>
      </c>
      <c r="E46" s="3"/>
    </row>
    <row r="47" spans="2:5" ht="21" x14ac:dyDescent="0.55000000000000004">
      <c r="B47" s="4" t="s">
        <v>57</v>
      </c>
      <c r="C47" s="29">
        <v>0.9</v>
      </c>
      <c r="D47" s="3" t="s">
        <v>67</v>
      </c>
      <c r="E47" s="3"/>
    </row>
    <row r="48" spans="2:5" ht="21" x14ac:dyDescent="0.55000000000000004">
      <c r="B48" s="4" t="s">
        <v>50</v>
      </c>
      <c r="C48" s="28">
        <v>0.5</v>
      </c>
      <c r="D48" s="3" t="s">
        <v>24</v>
      </c>
      <c r="E48" s="3"/>
    </row>
    <row r="49" spans="2:5" ht="21" x14ac:dyDescent="0.55000000000000004">
      <c r="B49" s="4" t="s">
        <v>43</v>
      </c>
      <c r="C49" s="28">
        <v>0.35</v>
      </c>
      <c r="D49" s="3" t="s">
        <v>17</v>
      </c>
      <c r="E49" s="3"/>
    </row>
    <row r="50" spans="2:5" ht="18" x14ac:dyDescent="0.4">
      <c r="B50" s="3" t="s">
        <v>7</v>
      </c>
      <c r="C50" s="17"/>
      <c r="D50" s="3" t="s">
        <v>25</v>
      </c>
      <c r="E50" s="3"/>
    </row>
    <row r="51" spans="2:5" ht="21" x14ac:dyDescent="0.55000000000000004">
      <c r="B51" s="4" t="s">
        <v>51</v>
      </c>
      <c r="C51" s="28">
        <v>0.5</v>
      </c>
      <c r="D51" s="3" t="s">
        <v>19</v>
      </c>
      <c r="E51" s="3"/>
    </row>
    <row r="52" spans="2:5" ht="21" x14ac:dyDescent="0.55000000000000004">
      <c r="B52" s="4" t="s">
        <v>53</v>
      </c>
      <c r="C52" s="28">
        <v>0.75</v>
      </c>
      <c r="D52" s="3" t="s">
        <v>21</v>
      </c>
      <c r="E52" s="3"/>
    </row>
  </sheetData>
  <sheetProtection algorithmName="SHA-512" hashValue="wZiyZt/DXGlv9XGwg3EwAmRBuJkXyVghzhu3vcFzAbsP2YTJLWRnAr6jVV2NVm8SVaKBtWFHgYjWMDZGiat4tA==" saltValue="xJSmLHmD2vxPmPjRe6peDw==" spinCount="100000" sheet="1" selectLockedCell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313E06-D8CB-425F-9C39-7ED25A843328}">
          <x14:formula1>
            <xm:f>LIST!$D$11:$D$12</xm:f>
          </x14:formula1>
          <xm:sqref>C31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FC42-105A-49DB-A720-7EC59A1EDBD2}">
  <sheetPr codeName="Sheet9"/>
  <dimension ref="A1:B63"/>
  <sheetViews>
    <sheetView topLeftCell="A29" workbookViewId="0">
      <selection activeCell="C9" sqref="C9"/>
    </sheetView>
  </sheetViews>
  <sheetFormatPr defaultRowHeight="14.5" x14ac:dyDescent="0.35"/>
  <cols>
    <col min="1" max="1" width="50.7265625" bestFit="1" customWidth="1"/>
  </cols>
  <sheetData>
    <row r="1" spans="1:2" x14ac:dyDescent="0.35">
      <c r="A1" s="20" t="s">
        <v>77</v>
      </c>
      <c r="B1" s="20" t="s">
        <v>78</v>
      </c>
    </row>
    <row r="2" spans="1:2" x14ac:dyDescent="0.35">
      <c r="A2" s="20" t="s">
        <v>79</v>
      </c>
      <c r="B2" s="20" t="s">
        <v>78</v>
      </c>
    </row>
    <row r="3" spans="1:2" x14ac:dyDescent="0.35">
      <c r="A3" s="20" t="s">
        <v>80</v>
      </c>
      <c r="B3" s="20" t="s">
        <v>81</v>
      </c>
    </row>
    <row r="4" spans="1:2" x14ac:dyDescent="0.35">
      <c r="A4" s="20" t="s">
        <v>82</v>
      </c>
      <c r="B4" s="20" t="s">
        <v>83</v>
      </c>
    </row>
    <row r="5" spans="1:2" x14ac:dyDescent="0.35">
      <c r="A5" s="20" t="s">
        <v>84</v>
      </c>
      <c r="B5" s="20" t="s">
        <v>84</v>
      </c>
    </row>
    <row r="6" spans="1:2" x14ac:dyDescent="0.35">
      <c r="A6" s="20" t="s">
        <v>85</v>
      </c>
      <c r="B6" s="20" t="s">
        <v>86</v>
      </c>
    </row>
    <row r="7" spans="1:2" x14ac:dyDescent="0.35">
      <c r="A7" s="20" t="s">
        <v>87</v>
      </c>
      <c r="B7" s="20" t="s">
        <v>81</v>
      </c>
    </row>
    <row r="8" spans="1:2" x14ac:dyDescent="0.35">
      <c r="A8" s="21" t="s">
        <v>88</v>
      </c>
      <c r="B8" s="21" t="s">
        <v>89</v>
      </c>
    </row>
    <row r="9" spans="1:2" x14ac:dyDescent="0.35">
      <c r="A9" s="22" t="s">
        <v>90</v>
      </c>
      <c r="B9" s="23" t="s">
        <v>91</v>
      </c>
    </row>
    <row r="10" spans="1:2" x14ac:dyDescent="0.35">
      <c r="A10" s="20" t="s">
        <v>92</v>
      </c>
      <c r="B10" s="20" t="s">
        <v>83</v>
      </c>
    </row>
    <row r="11" spans="1:2" x14ac:dyDescent="0.35">
      <c r="A11" s="20" t="s">
        <v>93</v>
      </c>
      <c r="B11" s="20" t="s">
        <v>94</v>
      </c>
    </row>
    <row r="12" spans="1:2" x14ac:dyDescent="0.35">
      <c r="A12" s="20" t="s">
        <v>95</v>
      </c>
      <c r="B12" s="20" t="s">
        <v>96</v>
      </c>
    </row>
    <row r="13" spans="1:2" x14ac:dyDescent="0.35">
      <c r="A13" s="21" t="s">
        <v>97</v>
      </c>
      <c r="B13" s="21" t="s">
        <v>98</v>
      </c>
    </row>
    <row r="14" spans="1:2" x14ac:dyDescent="0.35">
      <c r="A14" s="20" t="s">
        <v>99</v>
      </c>
      <c r="B14" s="20" t="s">
        <v>81</v>
      </c>
    </row>
    <row r="15" spans="1:2" x14ac:dyDescent="0.35">
      <c r="A15" s="20" t="s">
        <v>100</v>
      </c>
      <c r="B15" s="20" t="s">
        <v>101</v>
      </c>
    </row>
    <row r="16" spans="1:2" x14ac:dyDescent="0.35">
      <c r="A16" s="20" t="s">
        <v>102</v>
      </c>
      <c r="B16" s="20" t="s">
        <v>81</v>
      </c>
    </row>
    <row r="17" spans="1:2" x14ac:dyDescent="0.35">
      <c r="A17" s="20" t="s">
        <v>103</v>
      </c>
      <c r="B17" s="20" t="s">
        <v>96</v>
      </c>
    </row>
    <row r="18" spans="1:2" x14ac:dyDescent="0.35">
      <c r="A18" s="20" t="s">
        <v>104</v>
      </c>
      <c r="B18" s="20" t="s">
        <v>94</v>
      </c>
    </row>
    <row r="19" spans="1:2" x14ac:dyDescent="0.35">
      <c r="A19" s="20" t="s">
        <v>105</v>
      </c>
      <c r="B19" s="20" t="s">
        <v>101</v>
      </c>
    </row>
    <row r="20" spans="1:2" x14ac:dyDescent="0.35">
      <c r="A20" s="20" t="s">
        <v>106</v>
      </c>
      <c r="B20" s="20" t="s">
        <v>96</v>
      </c>
    </row>
    <row r="21" spans="1:2" x14ac:dyDescent="0.35">
      <c r="A21" s="20" t="s">
        <v>107</v>
      </c>
      <c r="B21" s="20" t="s">
        <v>108</v>
      </c>
    </row>
    <row r="22" spans="1:2" x14ac:dyDescent="0.35">
      <c r="A22" s="20" t="s">
        <v>109</v>
      </c>
      <c r="B22" s="20" t="s">
        <v>96</v>
      </c>
    </row>
    <row r="23" spans="1:2" x14ac:dyDescent="0.35">
      <c r="A23" s="21" t="s">
        <v>110</v>
      </c>
      <c r="B23" s="21" t="s">
        <v>111</v>
      </c>
    </row>
    <row r="24" spans="1:2" x14ac:dyDescent="0.35">
      <c r="A24" s="21" t="s">
        <v>112</v>
      </c>
      <c r="B24" s="21" t="s">
        <v>111</v>
      </c>
    </row>
    <row r="25" spans="1:2" x14ac:dyDescent="0.35">
      <c r="A25" s="20" t="s">
        <v>113</v>
      </c>
      <c r="B25" s="20" t="s">
        <v>114</v>
      </c>
    </row>
    <row r="26" spans="1:2" x14ac:dyDescent="0.35">
      <c r="A26" s="20" t="s">
        <v>115</v>
      </c>
      <c r="B26" s="20" t="s">
        <v>114</v>
      </c>
    </row>
    <row r="27" spans="1:2" x14ac:dyDescent="0.35">
      <c r="A27" s="20" t="s">
        <v>116</v>
      </c>
      <c r="B27" s="20" t="s">
        <v>114</v>
      </c>
    </row>
    <row r="28" spans="1:2" x14ac:dyDescent="0.35">
      <c r="A28" s="20" t="s">
        <v>117</v>
      </c>
      <c r="B28" s="20" t="s">
        <v>94</v>
      </c>
    </row>
    <row r="29" spans="1:2" x14ac:dyDescent="0.35">
      <c r="A29" s="21" t="s">
        <v>118</v>
      </c>
      <c r="B29" s="21" t="s">
        <v>98</v>
      </c>
    </row>
    <row r="30" spans="1:2" x14ac:dyDescent="0.35">
      <c r="A30" s="20" t="s">
        <v>119</v>
      </c>
      <c r="B30" s="20" t="s">
        <v>114</v>
      </c>
    </row>
    <row r="31" spans="1:2" x14ac:dyDescent="0.35">
      <c r="A31" s="21" t="s">
        <v>120</v>
      </c>
      <c r="B31" s="21" t="s">
        <v>121</v>
      </c>
    </row>
    <row r="32" spans="1:2" x14ac:dyDescent="0.35">
      <c r="A32" s="20" t="s">
        <v>122</v>
      </c>
      <c r="B32" s="20" t="s">
        <v>123</v>
      </c>
    </row>
    <row r="33" spans="1:2" x14ac:dyDescent="0.35">
      <c r="A33" s="21" t="s">
        <v>124</v>
      </c>
      <c r="B33" s="21" t="s">
        <v>125</v>
      </c>
    </row>
    <row r="34" spans="1:2" x14ac:dyDescent="0.35">
      <c r="A34" s="20" t="s">
        <v>126</v>
      </c>
      <c r="B34" s="20" t="s">
        <v>114</v>
      </c>
    </row>
    <row r="35" spans="1:2" x14ac:dyDescent="0.35">
      <c r="A35" s="20" t="s">
        <v>127</v>
      </c>
      <c r="B35" s="20" t="s">
        <v>83</v>
      </c>
    </row>
    <row r="36" spans="1:2" x14ac:dyDescent="0.35">
      <c r="A36" s="20" t="s">
        <v>128</v>
      </c>
      <c r="B36" s="20" t="s">
        <v>96</v>
      </c>
    </row>
    <row r="37" spans="1:2" x14ac:dyDescent="0.35">
      <c r="A37" s="20" t="s">
        <v>129</v>
      </c>
      <c r="B37" s="20" t="s">
        <v>96</v>
      </c>
    </row>
    <row r="38" spans="1:2" x14ac:dyDescent="0.35">
      <c r="A38" s="24" t="s">
        <v>130</v>
      </c>
      <c r="B38" s="24" t="s">
        <v>131</v>
      </c>
    </row>
    <row r="39" spans="1:2" x14ac:dyDescent="0.35">
      <c r="A39" s="24" t="s">
        <v>132</v>
      </c>
      <c r="B39" s="24" t="s">
        <v>133</v>
      </c>
    </row>
    <row r="40" spans="1:2" x14ac:dyDescent="0.35">
      <c r="A40" s="24" t="s">
        <v>134</v>
      </c>
      <c r="B40" s="24" t="s">
        <v>133</v>
      </c>
    </row>
    <row r="41" spans="1:2" x14ac:dyDescent="0.35">
      <c r="A41" s="21" t="s">
        <v>135</v>
      </c>
      <c r="B41" s="21" t="s">
        <v>98</v>
      </c>
    </row>
    <row r="42" spans="1:2" x14ac:dyDescent="0.35">
      <c r="A42" s="20" t="s">
        <v>136</v>
      </c>
      <c r="B42" s="20" t="s">
        <v>83</v>
      </c>
    </row>
    <row r="43" spans="1:2" x14ac:dyDescent="0.35">
      <c r="A43" s="24" t="s">
        <v>137</v>
      </c>
      <c r="B43" s="24" t="s">
        <v>133</v>
      </c>
    </row>
    <row r="44" spans="1:2" x14ac:dyDescent="0.35">
      <c r="A44" s="20" t="s">
        <v>138</v>
      </c>
      <c r="B44" s="20" t="s">
        <v>96</v>
      </c>
    </row>
    <row r="45" spans="1:2" x14ac:dyDescent="0.35">
      <c r="A45" s="20" t="s">
        <v>139</v>
      </c>
      <c r="B45" s="20" t="s">
        <v>96</v>
      </c>
    </row>
    <row r="46" spans="1:2" x14ac:dyDescent="0.35">
      <c r="A46" s="20" t="s">
        <v>140</v>
      </c>
      <c r="B46" s="20" t="s">
        <v>94</v>
      </c>
    </row>
    <row r="47" spans="1:2" x14ac:dyDescent="0.35">
      <c r="A47" s="20" t="s">
        <v>141</v>
      </c>
      <c r="B47" s="20" t="s">
        <v>114</v>
      </c>
    </row>
    <row r="48" spans="1:2" x14ac:dyDescent="0.35">
      <c r="A48" s="20" t="s">
        <v>142</v>
      </c>
      <c r="B48" s="20" t="s">
        <v>143</v>
      </c>
    </row>
    <row r="49" spans="1:2" x14ac:dyDescent="0.35">
      <c r="A49" s="20" t="s">
        <v>144</v>
      </c>
      <c r="B49" s="20" t="s">
        <v>86</v>
      </c>
    </row>
    <row r="50" spans="1:2" x14ac:dyDescent="0.35">
      <c r="A50" s="20" t="s">
        <v>145</v>
      </c>
      <c r="B50" s="20" t="s">
        <v>81</v>
      </c>
    </row>
    <row r="51" spans="1:2" x14ac:dyDescent="0.35">
      <c r="A51" s="21" t="s">
        <v>146</v>
      </c>
      <c r="B51" s="21" t="s">
        <v>125</v>
      </c>
    </row>
    <row r="52" spans="1:2" x14ac:dyDescent="0.35">
      <c r="A52" s="20" t="s">
        <v>147</v>
      </c>
      <c r="B52" s="20" t="s">
        <v>94</v>
      </c>
    </row>
    <row r="53" spans="1:2" x14ac:dyDescent="0.35">
      <c r="A53" s="21" t="s">
        <v>148</v>
      </c>
      <c r="B53" s="21" t="s">
        <v>149</v>
      </c>
    </row>
    <row r="54" spans="1:2" x14ac:dyDescent="0.35">
      <c r="A54" s="21" t="s">
        <v>150</v>
      </c>
      <c r="B54" s="21" t="s">
        <v>151</v>
      </c>
    </row>
    <row r="55" spans="1:2" x14ac:dyDescent="0.35">
      <c r="A55" s="20" t="s">
        <v>152</v>
      </c>
      <c r="B55" s="20" t="s">
        <v>153</v>
      </c>
    </row>
    <row r="56" spans="1:2" x14ac:dyDescent="0.35">
      <c r="A56" s="21" t="s">
        <v>154</v>
      </c>
      <c r="B56" s="21" t="s">
        <v>89</v>
      </c>
    </row>
    <row r="57" spans="1:2" x14ac:dyDescent="0.35">
      <c r="A57" s="20" t="s">
        <v>155</v>
      </c>
      <c r="B57" s="20" t="s">
        <v>94</v>
      </c>
    </row>
    <row r="58" spans="1:2" x14ac:dyDescent="0.35">
      <c r="A58" s="20" t="s">
        <v>156</v>
      </c>
      <c r="B58" s="20" t="s">
        <v>96</v>
      </c>
    </row>
    <row r="59" spans="1:2" x14ac:dyDescent="0.35">
      <c r="A59" s="20" t="s">
        <v>157</v>
      </c>
      <c r="B59" s="20" t="s">
        <v>96</v>
      </c>
    </row>
    <row r="60" spans="1:2" x14ac:dyDescent="0.35">
      <c r="A60" s="20" t="s">
        <v>158</v>
      </c>
      <c r="B60" s="20" t="s">
        <v>96</v>
      </c>
    </row>
    <row r="61" spans="1:2" x14ac:dyDescent="0.35">
      <c r="A61" s="20" t="s">
        <v>159</v>
      </c>
      <c r="B61" s="20" t="s">
        <v>160</v>
      </c>
    </row>
    <row r="62" spans="1:2" x14ac:dyDescent="0.35">
      <c r="A62" s="20" t="s">
        <v>161</v>
      </c>
      <c r="B62" s="20" t="s">
        <v>114</v>
      </c>
    </row>
    <row r="63" spans="1:2" x14ac:dyDescent="0.35">
      <c r="A63" s="20" t="s">
        <v>162</v>
      </c>
      <c r="B63" s="20" t="s">
        <v>114</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B2CFBB50857B4591BB7BF0B77DC53C" ma:contentTypeVersion="2" ma:contentTypeDescription="Create a new document." ma:contentTypeScope="" ma:versionID="c58e3693dc3ef288d75eea8ff8ec61ec">
  <xsd:schema xmlns:xsd="http://www.w3.org/2001/XMLSchema" xmlns:xs="http://www.w3.org/2001/XMLSchema" xmlns:p="http://schemas.microsoft.com/office/2006/metadata/properties" xmlns:ns2="e0ee05f6-329b-4b35-bbcd-187f0a0915ae" targetNamespace="http://schemas.microsoft.com/office/2006/metadata/properties" ma:root="true" ma:fieldsID="3c9c6ffcf775b7b9966cafa87c85d3d8" ns2:_="">
    <xsd:import namespace="e0ee05f6-329b-4b35-bbcd-187f0a0915a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e05f6-329b-4b35-bbcd-187f0a091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1D33A9-2754-4E4E-A62C-652046BB2A36}">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e0ee05f6-329b-4b35-bbcd-187f0a0915ae"/>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01EF08B-1765-43BC-AEFD-D51C6821B5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ee05f6-329b-4b35-bbcd-187f0a0915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19B287-F791-4653-B906-B13DB12507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Guidelines</vt:lpstr>
      <vt:lpstr>M_G Elevator Set 1</vt:lpstr>
      <vt:lpstr>M_G Elevator Set 2</vt:lpstr>
      <vt:lpstr>M_G Elevator Set 3</vt:lpstr>
      <vt:lpstr>SCR or PWM Elevator Set 1</vt:lpstr>
      <vt:lpstr>SCR or PWM Elevator Set 2</vt:lpstr>
      <vt:lpstr>SCR or PWM Elevator Set 3</vt:lpstr>
      <vt:lpstr>Buildings</vt:lpstr>
      <vt:lpst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Grech, Christopher</dc:creator>
  <cp:lastModifiedBy>Bronfman, Alexander</cp:lastModifiedBy>
  <dcterms:created xsi:type="dcterms:W3CDTF">2019-10-31T17:15:37Z</dcterms:created>
  <dcterms:modified xsi:type="dcterms:W3CDTF">2021-01-06T17:21:49Z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490586b-6766-439a-826f-fa6da183971c_Enabled">
    <vt:lpwstr>true</vt:lpwstr>
  </property>
  <property fmtid="{D5CDD505-2E9C-101B-9397-08002B2CF9AE}" pid="3" name="MSIP_Label_6490586b-6766-439a-826f-fa6da183971c_SetDate">
    <vt:lpwstr>2020-02-20T13:28:00Z</vt:lpwstr>
  </property>
  <property fmtid="{D5CDD505-2E9C-101B-9397-08002B2CF9AE}" pid="4" name="MSIP_Label_6490586b-6766-439a-826f-fa6da183971c_Method">
    <vt:lpwstr>Standard</vt:lpwstr>
  </property>
  <property fmtid="{D5CDD505-2E9C-101B-9397-08002B2CF9AE}" pid="5" name="MSIP_Label_6490586b-6766-439a-826f-fa6da183971c_Name">
    <vt:lpwstr>General</vt:lpwstr>
  </property>
  <property fmtid="{D5CDD505-2E9C-101B-9397-08002B2CF9AE}" pid="6" name="MSIP_Label_6490586b-6766-439a-826f-fa6da183971c_SiteId">
    <vt:lpwstr>e9aef9b7-25ca-4518-a881-33e546773136</vt:lpwstr>
  </property>
  <property fmtid="{D5CDD505-2E9C-101B-9397-08002B2CF9AE}" pid="7" name="MSIP_Label_6490586b-6766-439a-826f-fa6da183971c_ActionId">
    <vt:lpwstr>92a51eec-6b31-470f-be2b-00003fcd0596</vt:lpwstr>
  </property>
  <property fmtid="{D5CDD505-2E9C-101B-9397-08002B2CF9AE}" pid="8" name="MSIP_Label_6490586b-6766-439a-826f-fa6da183971c_ContentBits">
    <vt:lpwstr>0</vt:lpwstr>
  </property>
  <property fmtid="{D5CDD505-2E9C-101B-9397-08002B2CF9AE}" pid="9" name="ContentTypeId">
    <vt:lpwstr>0x01010040B2CFBB50857B4591BB7BF0B77DC53C</vt:lpwstr>
  </property>
</Properties>
</file>